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6600" activeTab="3"/>
  </bookViews>
  <sheets>
    <sheet name="公共预算" sheetId="1" r:id="rId1"/>
    <sheet name="政府性基金预算" sheetId="2" r:id="rId2"/>
    <sheet name="社保基金" sheetId="3" r:id="rId3"/>
    <sheet name="部门预算" sheetId="4" r:id="rId4"/>
  </sheets>
  <definedNames>
    <definedName name="_xlnm.Print_Area" localSheetId="2">'社保基金'!$A$2:$V$23</definedName>
    <definedName name="_xlnm.Print_Titles" localSheetId="0">'公共预算'!$3:$4</definedName>
    <definedName name="_xlnm.Print_Titles" localSheetId="1">'政府性基金预算'!$3:$4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<sst xmlns="http://schemas.openxmlformats.org/spreadsheetml/2006/main" count="559" uniqueCount="322">
  <si>
    <t>表1  2017年公共财政预算收支情况表（草案）</t>
  </si>
  <si>
    <r>
      <t xml:space="preserve"> </t>
    </r>
    <r>
      <rPr>
        <sz val="11"/>
        <color indexed="8"/>
        <rFont val="宋体"/>
        <family val="0"/>
      </rPr>
      <t xml:space="preserve">                                 </t>
    </r>
    <r>
      <rPr>
        <sz val="11"/>
        <color indexed="8"/>
        <rFont val="宋体"/>
        <family val="0"/>
      </rPr>
      <t>单位：万元</t>
    </r>
  </si>
  <si>
    <t>收     入</t>
  </si>
  <si>
    <t>支     出</t>
  </si>
  <si>
    <t>项目名称</t>
  </si>
  <si>
    <t>年  初
预算数</t>
  </si>
  <si>
    <t>调  整
预算数</t>
  </si>
  <si>
    <t>决算数</t>
  </si>
  <si>
    <t>完成率
（%）</t>
  </si>
  <si>
    <t>上年同期
完成</t>
  </si>
  <si>
    <t xml:space="preserve">与上年
同期±%
</t>
  </si>
  <si>
    <t>调 整
预算数</t>
  </si>
  <si>
    <t>1.增值税</t>
  </si>
  <si>
    <t>1、一般公共服务</t>
  </si>
  <si>
    <t>2.营业税</t>
  </si>
  <si>
    <t>2、国防</t>
  </si>
  <si>
    <t>3.企业所得税</t>
  </si>
  <si>
    <t>3、公共安全</t>
  </si>
  <si>
    <t>4.个人所得税</t>
  </si>
  <si>
    <t>4、教育</t>
  </si>
  <si>
    <t>5.资源税</t>
  </si>
  <si>
    <t>5、科学技术</t>
  </si>
  <si>
    <t>6.城市维护建设税</t>
  </si>
  <si>
    <t>6、文化体育与传媒</t>
  </si>
  <si>
    <t>7.房产税</t>
  </si>
  <si>
    <t>7、社会保障和就业</t>
  </si>
  <si>
    <t>8.印花税</t>
  </si>
  <si>
    <t>8、医疗卫生</t>
  </si>
  <si>
    <t>9.城镇土地使用税</t>
  </si>
  <si>
    <t>9、节能环保</t>
  </si>
  <si>
    <t>10.土地增值税</t>
  </si>
  <si>
    <t>10、城乡社区事务</t>
  </si>
  <si>
    <t>11.车船税</t>
  </si>
  <si>
    <t>11、农林水事务</t>
  </si>
  <si>
    <t>12.耕地占用税</t>
  </si>
  <si>
    <t>12、交通运输</t>
  </si>
  <si>
    <t>13.契税</t>
  </si>
  <si>
    <t>13、资源勘探电力信息等事务</t>
  </si>
  <si>
    <t>14.烟叶税</t>
  </si>
  <si>
    <t>14、商业服务业等事务</t>
  </si>
  <si>
    <t>15.专项收入</t>
  </si>
  <si>
    <t>15、金融支出</t>
  </si>
  <si>
    <t xml:space="preserve">   其中：教育附加</t>
  </si>
  <si>
    <t>16、国土资源气象等事务</t>
  </si>
  <si>
    <t>16.行政事业性收费收入</t>
  </si>
  <si>
    <t>17、住房保障支出</t>
  </si>
  <si>
    <t>17.罚没收入</t>
  </si>
  <si>
    <t>18、粮油物资储备事务</t>
  </si>
  <si>
    <t>18.国有资源(资产)有偿使用收入</t>
  </si>
  <si>
    <t>19、机动金</t>
  </si>
  <si>
    <t>19.其他收入</t>
  </si>
  <si>
    <t>20、预备费</t>
  </si>
  <si>
    <t>21、国债还本付息支出</t>
  </si>
  <si>
    <t>22、其他支出</t>
  </si>
  <si>
    <t>一、地方一般公共预算收入合计</t>
  </si>
  <si>
    <t>一、地方一般公共预算支出合计</t>
  </si>
  <si>
    <t>二、上级补助收入</t>
  </si>
  <si>
    <t>二、上解支出</t>
  </si>
  <si>
    <t>1、税收返还收入</t>
  </si>
  <si>
    <t>2、一般转移性补助收入</t>
  </si>
  <si>
    <t>3、专项转移性补助收入</t>
  </si>
  <si>
    <t>三、债务转贷收入</t>
  </si>
  <si>
    <r>
      <rPr>
        <b/>
        <sz val="11"/>
        <rFont val="宋体"/>
        <family val="0"/>
      </rPr>
      <t>三、债务还本支出</t>
    </r>
    <r>
      <rPr>
        <sz val="11"/>
        <rFont val="宋体"/>
        <family val="0"/>
      </rPr>
      <t xml:space="preserve">
</t>
    </r>
    <r>
      <rPr>
        <sz val="9"/>
        <rFont val="宋体"/>
        <family val="0"/>
      </rPr>
      <t>（转贷地方政府债券还本）</t>
    </r>
  </si>
  <si>
    <t>四、预计新增财力</t>
  </si>
  <si>
    <t>四、增设预算周转金</t>
  </si>
  <si>
    <t>五、上年结余</t>
  </si>
  <si>
    <t>六、调入资金</t>
  </si>
  <si>
    <t>公共财政预算
支出总计</t>
  </si>
  <si>
    <t>公共财政预算
收入总计</t>
  </si>
  <si>
    <t>年终滚存结转结余</t>
  </si>
  <si>
    <t>表2  2017年靖州县政府性基金决算收支情况表（草案）</t>
  </si>
  <si>
    <t xml:space="preserve">          单位：万元</t>
  </si>
  <si>
    <t>收       入</t>
  </si>
  <si>
    <t>支       出</t>
  </si>
  <si>
    <t>1、散装水泥专项资金收入</t>
  </si>
  <si>
    <t>1、文化体育与传媒支出</t>
  </si>
  <si>
    <t>2、新型墙体材料专项基金收入</t>
  </si>
  <si>
    <t>2、社会保障和就业支出</t>
  </si>
  <si>
    <t>3、国有土地收益基金收入</t>
  </si>
  <si>
    <t>3、城乡社区支出</t>
  </si>
  <si>
    <t>4、农业土地开发资金收入</t>
  </si>
  <si>
    <t>4、农林水支出</t>
  </si>
  <si>
    <t>5、国有土地使用权出让收入</t>
  </si>
  <si>
    <t>5、资源勘探电力信息等支出</t>
  </si>
  <si>
    <t>6、城市基础设施配套收入</t>
  </si>
  <si>
    <t>6、其他支出</t>
  </si>
  <si>
    <t>7、城市公用事业附加收入</t>
  </si>
  <si>
    <t>8、污水处理费</t>
  </si>
  <si>
    <t>9、其他政府性基金收入</t>
  </si>
  <si>
    <t>一、本级收入合计</t>
  </si>
  <si>
    <t>二、政府性基金上级补助收入</t>
  </si>
  <si>
    <t>1.文化事业建设费</t>
  </si>
  <si>
    <t>2.地方水利建设基金</t>
  </si>
  <si>
    <t>3.移民后扶基金</t>
  </si>
  <si>
    <t>4.基本农田建设和保护</t>
  </si>
  <si>
    <t>一、本级支出合计</t>
  </si>
  <si>
    <t>5.彩票公益金</t>
  </si>
  <si>
    <t>二、政府性基金上解支出</t>
  </si>
  <si>
    <t>6、保障性安居工程</t>
  </si>
  <si>
    <t>三、调出资金</t>
  </si>
  <si>
    <t>7、其他政府性基金补助收入</t>
  </si>
  <si>
    <t>四、地方政府专项债务还本支出</t>
  </si>
  <si>
    <r>
      <rPr>
        <b/>
        <sz val="11"/>
        <rFont val="宋体"/>
        <family val="0"/>
      </rPr>
      <t>三、地方政府专项债务转贷收入</t>
    </r>
    <r>
      <rPr>
        <sz val="11"/>
        <rFont val="宋体"/>
        <family val="0"/>
      </rPr>
      <t xml:space="preserve">
</t>
    </r>
    <r>
      <rPr>
        <sz val="8"/>
        <rFont val="宋体"/>
        <family val="0"/>
      </rPr>
      <t>（置换专项转贷债券收入）</t>
    </r>
  </si>
  <si>
    <t>四、上年结余收入</t>
  </si>
  <si>
    <t>五、调入资金</t>
  </si>
  <si>
    <t>支出总计</t>
  </si>
  <si>
    <t>收入总计</t>
  </si>
  <si>
    <t>年终滚存
结转结余</t>
  </si>
  <si>
    <t>表3  2017年社会保险基金决算收支情况表（草案）</t>
  </si>
  <si>
    <t>单位：万元</t>
  </si>
  <si>
    <t>2017年预算</t>
  </si>
  <si>
    <t>2017年决算</t>
  </si>
  <si>
    <t>项        目</t>
  </si>
  <si>
    <t>合  计</t>
  </si>
  <si>
    <t>机关事业单位基本养老保险基金</t>
  </si>
  <si>
    <t>城乡居民基本养老保险基金</t>
  </si>
  <si>
    <t>城镇职工基本医疗保险基金</t>
  </si>
  <si>
    <t>城乡居民基本医疗保险基金</t>
  </si>
  <si>
    <t>失业保险基金</t>
  </si>
  <si>
    <t>生育保险基金</t>
  </si>
  <si>
    <t>合 计</t>
  </si>
  <si>
    <t>城镇职基本医疗保险基金</t>
  </si>
  <si>
    <t>居民基本医
疗保险基金</t>
  </si>
  <si>
    <t>年初预算数</t>
  </si>
  <si>
    <t>调整预算数</t>
  </si>
  <si>
    <t>一、收入</t>
  </si>
  <si>
    <t>其中： 1、保险费收入</t>
  </si>
  <si>
    <t xml:space="preserve">   2、利息收入</t>
  </si>
  <si>
    <t xml:space="preserve">   3、财政补贴收入</t>
  </si>
  <si>
    <t xml:space="preserve">   4、委托投资收益</t>
  </si>
  <si>
    <t xml:space="preserve">   5、其他收入</t>
  </si>
  <si>
    <t xml:space="preserve">   6、转移收入</t>
  </si>
  <si>
    <t xml:space="preserve">   7、上级补助收入</t>
  </si>
  <si>
    <t>二、支出</t>
  </si>
  <si>
    <t>其中： 1、社会保险待遇支出</t>
  </si>
  <si>
    <t xml:space="preserve">   2、其他支出</t>
  </si>
  <si>
    <t xml:space="preserve">   3、转移支出</t>
  </si>
  <si>
    <t xml:space="preserve">   4、大病保险</t>
  </si>
  <si>
    <t xml:space="preserve">   5、上解支出</t>
  </si>
  <si>
    <t>三、本年收支结余</t>
  </si>
  <si>
    <t>四、上年结余</t>
  </si>
  <si>
    <t>五、年末滚存结余</t>
  </si>
  <si>
    <t>表4  靖州县2017年部门收入支出决算总表（草案）</t>
  </si>
  <si>
    <t>2017年度</t>
  </si>
  <si>
    <t>收             入</t>
  </si>
  <si>
    <t/>
  </si>
  <si>
    <t>支               出</t>
  </si>
  <si>
    <t>项目</t>
  </si>
  <si>
    <t>行次</t>
  </si>
  <si>
    <t>完成比例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</si>
  <si>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</si>
  <si>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</si>
  <si>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</si>
  <si>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</si>
  <si>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</si>
  <si>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</si>
  <si>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</si>
  <si>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</si>
  <si>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</si>
  <si>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</si>
  <si>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</si>
  <si>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</si>
  <si>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一、财政拨款收入</t>
  </si>
  <si>
    <t>一、一般公共服务支出</t>
  </si>
  <si>
    <t>37</t>
  </si>
  <si>
    <t>一、基本支出</t>
  </si>
  <si>
    <t>60</t>
  </si>
  <si>
    <t>　　其中：政府性基金预算财政拨款</t>
  </si>
  <si>
    <t>二、外交支出</t>
  </si>
  <si>
    <t>38</t>
  </si>
  <si>
    <t xml:space="preserve">    人员经费</t>
  </si>
  <si>
    <t>61</t>
  </si>
  <si>
    <t>三、国防支出</t>
  </si>
  <si>
    <t>39</t>
  </si>
  <si>
    <t xml:space="preserve">    日常公用经费</t>
  </si>
  <si>
    <t>62</t>
  </si>
  <si>
    <t>三、事业收入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</si>
  <si>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</si>
  <si>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</si>
  <si>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</si>
  <si>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</si>
  <si>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</si>
  <si>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</si>
  <si>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</si>
  <si>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</si>
  <si>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</si>
  <si>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</si>
  <si>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六、科学技术支出</t>
  </si>
  <si>
    <t>42</t>
  </si>
  <si>
    <t xml:space="preserve">    行政事业类项目</t>
  </si>
  <si>
    <t>65</t>
  </si>
  <si>
    <t>六、其他收入</t>
  </si>
  <si>
    <t>七、文化体育与传媒支出</t>
  </si>
  <si>
    <t>43</t>
  </si>
  <si>
    <t>三、上缴上级支出</t>
  </si>
  <si>
    <t>66</t>
  </si>
  <si>
    <t>八、社会保障和就业支出</t>
  </si>
  <si>
    <t>44</t>
  </si>
  <si>
    <t>四、经营支出</t>
  </si>
  <si>
    <t>67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</si>
  <si>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</si>
  <si>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</si>
  <si>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</si>
  <si>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</si>
  <si>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</si>
  <si>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</si>
  <si>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</si>
  <si>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</si>
  <si>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</si>
  <si>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</si>
  <si>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</si>
  <si>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</si>
  <si>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</si>
  <si>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—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</si>
  <si>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</si>
  <si>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</si>
  <si>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</si>
  <si>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</si>
  <si>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</si>
  <si>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</si>
  <si>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</si>
  <si>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</si>
  <si>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  工资福利支出</t>
  </si>
  <si>
    <t>72</t>
  </si>
  <si>
    <t>14</t>
  </si>
  <si>
    <t>十四、资源勘探信息等支出</t>
  </si>
  <si>
    <t>50</t>
  </si>
  <si>
    <t xml:space="preserve">    商品和服务支出</t>
  </si>
  <si>
    <t>73</t>
  </si>
  <si>
    <t>15</t>
  </si>
  <si>
    <t>十五、商业服务业等支出</t>
  </si>
  <si>
    <t>51</t>
  </si>
  <si>
    <t xml:space="preserve">    对个人和家庭的补助</t>
  </si>
  <si>
    <t>74</t>
  </si>
  <si>
    <t>16</t>
  </si>
  <si>
    <t>十六、金融支出</t>
  </si>
  <si>
    <t>52</t>
  </si>
  <si>
    <t xml:space="preserve">    对企事业单位的补贴</t>
  </si>
  <si>
    <t>75</t>
  </si>
  <si>
    <t>17</t>
  </si>
  <si>
    <t>十七、援助其他地区支出</t>
  </si>
  <si>
    <t>53</t>
  </si>
  <si>
    <t xml:space="preserve">    债务利息支出</t>
  </si>
  <si>
    <t>76</t>
  </si>
  <si>
    <t>18</t>
  </si>
  <si>
    <t>十八、国土海洋气象等支出</t>
  </si>
  <si>
    <t>54</t>
  </si>
  <si>
    <t xml:space="preserve">    基本建设支出</t>
  </si>
  <si>
    <t>77</t>
  </si>
  <si>
    <t>19</t>
  </si>
  <si>
    <t>十九、住房保障支出</t>
  </si>
  <si>
    <t>55</t>
  </si>
  <si>
    <t xml:space="preserve">    其他资本性支出</t>
  </si>
  <si>
    <t>78</t>
  </si>
  <si>
    <t>20</t>
  </si>
  <si>
    <t>二十、粮油物资储备支出</t>
  </si>
  <si>
    <t>56</t>
  </si>
  <si>
    <t xml:space="preserve">    其他支出</t>
  </si>
  <si>
    <t>79</t>
  </si>
  <si>
    <t>21</t>
  </si>
  <si>
    <t>二十一、其他支出</t>
  </si>
  <si>
    <t>57</t>
  </si>
  <si>
    <t>80</t>
  </si>
  <si>
    <t>22</t>
  </si>
  <si>
    <t>二十二、债务还本支出</t>
  </si>
  <si>
    <t>58</t>
  </si>
  <si>
    <t>81</t>
  </si>
  <si>
    <t>23</t>
  </si>
  <si>
    <t>二十三、债务付息支出</t>
  </si>
  <si>
    <t>59</t>
  </si>
  <si>
    <t>82</t>
  </si>
  <si>
    <t>本年收入合计</t>
  </si>
  <si>
    <t>24</t>
  </si>
  <si>
    <t>本年支出合计</t>
  </si>
  <si>
    <t>83</t>
  </si>
  <si>
    <t>用事业基金弥补收支差额</t>
  </si>
  <si>
    <t>25</t>
  </si>
  <si>
    <t xml:space="preserve">    结余分配</t>
  </si>
  <si>
    <t>84</t>
  </si>
  <si>
    <t>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</si>
  <si>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</si>
  <si>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</si>
  <si>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</si>
  <si>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</si>
  <si>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</si>
  <si>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</si>
  <si>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</si>
  <si>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</si>
  <si>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</si>
  <si>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</si>
  <si>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</si>
  <si>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</si>
  <si>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</si>
  <si>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</si>
  <si>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</si>
  <si>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</si>
  <si>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</si>
  <si>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</si>
  <si>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</si>
  <si>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</si>
  <si>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</si>
  <si>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</si>
  <si>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</si>
  <si>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</si>
  <si>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</si>
  <si>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</si>
  <si>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</si>
  <si>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</si>
  <si>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</si>
  <si>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 xml:space="preserve">      基本支出结转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</si>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</sst>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0.0_);[Red]\(0.0\)"/>
    <numFmt numFmtId="179" formatCode="#,##0_ "/>
    <numFmt numFmtId="180" formatCode="#,##0.00_ "/>
    <numFmt numFmtId="181" formatCode="0.00_ "/>
  </numFmts>
  <fonts count="4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黑体"/>
      <family val="3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楷体"/>
      <family val="3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12"/>
      <name val="楷体"/>
      <family val="3"/>
    </font>
    <font>
      <b/>
      <sz val="14"/>
      <name val="宋体"/>
      <family val="0"/>
    </font>
    <font>
      <b/>
      <sz val="14"/>
      <color indexed="8"/>
      <name val="黑体"/>
      <family val="3"/>
    </font>
    <font>
      <sz val="11"/>
      <color indexed="8"/>
      <name val="楷体"/>
      <family val="3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8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40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1" borderId="5" applyNumberFormat="0" applyAlignment="0" applyProtection="0"/>
    <xf numFmtId="0" fontId="28" fillId="12" borderId="6" applyNumberFormat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30" fillId="17" borderId="0" applyNumberFormat="0" applyBorder="0" applyAlignment="0" applyProtection="0"/>
    <xf numFmtId="0" fontId="38" fillId="11" borderId="8" applyNumberFormat="0" applyAlignment="0" applyProtection="0"/>
    <xf numFmtId="0" fontId="31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center" vertical="center" shrinkToFit="1"/>
    </xf>
    <xf numFmtId="179" fontId="0" fillId="0" borderId="14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 shrinkToFit="1"/>
    </xf>
    <xf numFmtId="179" fontId="0" fillId="0" borderId="14" xfId="0" applyNumberFormat="1" applyFill="1" applyBorder="1" applyAlignment="1">
      <alignment horizontal="right" vertical="center" shrinkToFit="1"/>
    </xf>
    <xf numFmtId="0" fontId="0" fillId="0" borderId="10" xfId="0" applyFill="1" applyBorder="1" applyAlignment="1">
      <alignment horizontal="left" vertical="center"/>
    </xf>
    <xf numFmtId="179" fontId="0" fillId="0" borderId="14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9" fontId="0" fillId="0" borderId="15" xfId="0" applyNumberFormat="1" applyFill="1" applyBorder="1" applyAlignment="1">
      <alignment horizontal="right" vertical="center" shrinkToFit="1"/>
    </xf>
    <xf numFmtId="10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11" borderId="0" xfId="0" applyNumberFormat="1" applyFont="1" applyFill="1" applyBorder="1" applyAlignment="1" applyProtection="1">
      <alignment vertical="center"/>
      <protection/>
    </xf>
    <xf numFmtId="0" fontId="7" fillId="11" borderId="0" xfId="0" applyNumberFormat="1" applyFont="1" applyFill="1" applyBorder="1" applyAlignment="1" applyProtection="1">
      <alignment/>
      <protection/>
    </xf>
    <xf numFmtId="0" fontId="8" fillId="11" borderId="0" xfId="0" applyNumberFormat="1" applyFont="1" applyFill="1" applyBorder="1" applyAlignment="1" applyProtection="1">
      <alignment vertical="center"/>
      <protection/>
    </xf>
    <xf numFmtId="0" fontId="9" fillId="11" borderId="0" xfId="0" applyNumberFormat="1" applyFont="1" applyFill="1" applyBorder="1" applyAlignment="1" applyProtection="1">
      <alignment vertical="center"/>
      <protection/>
    </xf>
    <xf numFmtId="0" fontId="10" fillId="11" borderId="14" xfId="0" applyNumberFormat="1" applyFont="1" applyFill="1" applyBorder="1" applyAlignment="1" applyProtection="1">
      <alignment vertical="center"/>
      <protection/>
    </xf>
    <xf numFmtId="0" fontId="0" fillId="11" borderId="14" xfId="0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horizontal="left" vertical="center"/>
      <protection/>
    </xf>
    <xf numFmtId="179" fontId="5" fillId="0" borderId="14" xfId="0" applyNumberFormat="1" applyFont="1" applyFill="1" applyBorder="1" applyAlignment="1" applyProtection="1">
      <alignment horizontal="right" vertical="center"/>
      <protection/>
    </xf>
    <xf numFmtId="0" fontId="0" fillId="11" borderId="14" xfId="0" applyNumberFormat="1" applyFont="1" applyFill="1" applyBorder="1" applyAlignment="1" applyProtection="1">
      <alignment horizontal="lef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0" fontId="0" fillId="11" borderId="10" xfId="0" applyNumberFormat="1" applyFill="1" applyBorder="1" applyAlignment="1" applyProtection="1">
      <alignment horizontal="left" vertical="center"/>
      <protection/>
    </xf>
    <xf numFmtId="179" fontId="5" fillId="0" borderId="14" xfId="0" applyNumberFormat="1" applyFont="1" applyFill="1" applyBorder="1" applyAlignment="1" applyProtection="1">
      <alignment horizontal="center" vertical="center"/>
      <protection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11" borderId="21" xfId="0" applyNumberFormat="1" applyFont="1" applyFill="1" applyBorder="1" applyAlignment="1" applyProtection="1">
      <alignment vertical="center"/>
      <protection/>
    </xf>
    <xf numFmtId="179" fontId="0" fillId="0" borderId="21" xfId="0" applyNumberFormat="1" applyFont="1" applyFill="1" applyBorder="1" applyAlignment="1" applyProtection="1">
      <alignment horizontal="center" vertical="center"/>
      <protection/>
    </xf>
    <xf numFmtId="179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11" borderId="21" xfId="0" applyNumberFormat="1" applyFont="1" applyFill="1" applyBorder="1" applyAlignment="1" applyProtection="1">
      <alignment horizontal="left" vertical="center"/>
      <protection/>
    </xf>
    <xf numFmtId="0" fontId="0" fillId="11" borderId="21" xfId="0" applyNumberFormat="1" applyFont="1" applyFill="1" applyBorder="1" applyAlignment="1" applyProtection="1">
      <alignment horizontal="left" vertical="center"/>
      <protection/>
    </xf>
    <xf numFmtId="0" fontId="0" fillId="11" borderId="10" xfId="0" applyNumberFormat="1" applyFont="1" applyFill="1" applyBorder="1" applyAlignment="1" applyProtection="1">
      <alignment vertical="center"/>
      <protection/>
    </xf>
    <xf numFmtId="0" fontId="5" fillId="11" borderId="10" xfId="0" applyNumberFormat="1" applyFont="1" applyFill="1" applyBorder="1" applyAlignment="1" applyProtection="1">
      <alignment horizontal="left" vertical="center"/>
      <protection/>
    </xf>
    <xf numFmtId="179" fontId="11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11" borderId="0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center" vertical="center"/>
      <protection/>
    </xf>
    <xf numFmtId="179" fontId="0" fillId="0" borderId="14" xfId="0" applyNumberFormat="1" applyFont="1" applyFill="1" applyBorder="1" applyAlignment="1" applyProtection="1">
      <alignment horizontal="center" vertical="center"/>
      <protection/>
    </xf>
    <xf numFmtId="179" fontId="0" fillId="0" borderId="23" xfId="0" applyNumberFormat="1" applyFont="1" applyFill="1" applyBorder="1" applyAlignment="1" applyProtection="1">
      <alignment horizontal="center" vertical="center"/>
      <protection/>
    </xf>
    <xf numFmtId="179" fontId="11" fillId="0" borderId="14" xfId="0" applyNumberFormat="1" applyFont="1" applyFill="1" applyBorder="1" applyAlignment="1" applyProtection="1">
      <alignment horizontal="center" vertical="center"/>
      <protection/>
    </xf>
    <xf numFmtId="179" fontId="13" fillId="0" borderId="14" xfId="0" applyNumberFormat="1" applyFont="1" applyFill="1" applyBorder="1" applyAlignment="1" applyProtection="1">
      <alignment horizontal="right" vertical="center"/>
      <protection/>
    </xf>
    <xf numFmtId="179" fontId="8" fillId="0" borderId="21" xfId="0" applyNumberFormat="1" applyFont="1" applyFill="1" applyBorder="1" applyAlignment="1" applyProtection="1">
      <alignment horizontal="right" vertical="center"/>
      <protection/>
    </xf>
    <xf numFmtId="179" fontId="8" fillId="18" borderId="21" xfId="0" applyNumberFormat="1" applyFont="1" applyFill="1" applyBorder="1" applyAlignment="1" applyProtection="1">
      <alignment horizontal="right" vertical="center"/>
      <protection/>
    </xf>
    <xf numFmtId="179" fontId="8" fillId="18" borderId="24" xfId="0" applyNumberFormat="1" applyFont="1" applyFill="1" applyBorder="1" applyAlignment="1" applyProtection="1">
      <alignment horizontal="right" vertical="center"/>
      <protection/>
    </xf>
    <xf numFmtId="179" fontId="8" fillId="0" borderId="24" xfId="0" applyNumberFormat="1" applyFont="1" applyFill="1" applyBorder="1" applyAlignment="1" applyProtection="1">
      <alignment horizontal="right" vertical="center"/>
      <protection/>
    </xf>
    <xf numFmtId="179" fontId="8" fillId="0" borderId="25" xfId="0" applyNumberFormat="1" applyFont="1" applyFill="1" applyBorder="1" applyAlignment="1" applyProtection="1">
      <alignment horizontal="right" vertical="center"/>
      <protection/>
    </xf>
    <xf numFmtId="179" fontId="2" fillId="18" borderId="14" xfId="0" applyNumberFormat="1" applyFont="1" applyFill="1" applyBorder="1" applyAlignment="1" applyProtection="1">
      <alignment horizontal="right" vertical="center"/>
      <protection/>
    </xf>
    <xf numFmtId="179" fontId="2" fillId="0" borderId="14" xfId="0" applyNumberFormat="1" applyFont="1" applyFill="1" applyBorder="1" applyAlignment="1" applyProtection="1">
      <alignment horizontal="center" vertical="center"/>
      <protection/>
    </xf>
    <xf numFmtId="179" fontId="8" fillId="18" borderId="26" xfId="0" applyNumberFormat="1" applyFont="1" applyFill="1" applyBorder="1" applyAlignment="1" applyProtection="1">
      <alignment horizontal="right" vertical="center"/>
      <protection/>
    </xf>
    <xf numFmtId="179" fontId="8" fillId="0" borderId="26" xfId="0" applyNumberFormat="1" applyFont="1" applyFill="1" applyBorder="1" applyAlignment="1" applyProtection="1">
      <alignment horizontal="right" vertical="center"/>
      <protection/>
    </xf>
    <xf numFmtId="3" fontId="8" fillId="0" borderId="2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80" fontId="15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 applyProtection="1">
      <alignment horizontal="center" vertical="center" wrapText="1"/>
      <protection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4" fillId="0" borderId="14" xfId="0" applyNumberFormat="1" applyFont="1" applyFill="1" applyBorder="1" applyAlignment="1" applyProtection="1">
      <alignment horizontal="center" vertical="center" wrapText="1"/>
      <protection/>
    </xf>
    <xf numFmtId="179" fontId="14" fillId="0" borderId="14" xfId="0" applyNumberFormat="1" applyFont="1" applyFill="1" applyBorder="1" applyAlignment="1">
      <alignment horizontal="center" vertical="center" wrapText="1"/>
    </xf>
    <xf numFmtId="180" fontId="14" fillId="0" borderId="14" xfId="0" applyNumberFormat="1" applyFont="1" applyFill="1" applyBorder="1" applyAlignment="1">
      <alignment horizontal="center" vertical="center" wrapText="1"/>
    </xf>
    <xf numFmtId="179" fontId="14" fillId="0" borderId="14" xfId="0" applyNumberFormat="1" applyFont="1" applyFill="1" applyBorder="1" applyAlignment="1" applyProtection="1">
      <alignment vertical="center" wrapText="1"/>
      <protection/>
    </xf>
    <xf numFmtId="0" fontId="13" fillId="0" borderId="14" xfId="0" applyFont="1" applyFill="1" applyBorder="1" applyAlignment="1">
      <alignment horizontal="left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179" fontId="13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179" fontId="13" fillId="0" borderId="14" xfId="0" applyNumberFormat="1" applyFont="1" applyFill="1" applyBorder="1" applyAlignment="1">
      <alignment horizontal="left" vertical="center" wrapText="1"/>
    </xf>
    <xf numFmtId="179" fontId="13" fillId="0" borderId="14" xfId="0" applyNumberFormat="1" applyFont="1" applyFill="1" applyBorder="1" applyAlignment="1" applyProtection="1">
      <alignment vertical="center" wrapText="1"/>
      <protection/>
    </xf>
    <xf numFmtId="180" fontId="13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179" fontId="13" fillId="0" borderId="14" xfId="0" applyNumberFormat="1" applyFont="1" applyFill="1" applyBorder="1" applyAlignment="1" applyProtection="1">
      <alignment horizontal="center" vertical="center" wrapText="1"/>
      <protection/>
    </xf>
    <xf numFmtId="180" fontId="15" fillId="0" borderId="14" xfId="0" applyNumberFormat="1" applyFont="1" applyFill="1" applyBorder="1" applyAlignment="1">
      <alignment vertical="center" wrapText="1"/>
    </xf>
    <xf numFmtId="180" fontId="13" fillId="11" borderId="22" xfId="0" applyNumberFormat="1" applyFont="1" applyFill="1" applyBorder="1" applyAlignment="1" applyProtection="1">
      <alignment horizontal="center" vertical="center" wrapText="1"/>
      <protection/>
    </xf>
    <xf numFmtId="179" fontId="14" fillId="0" borderId="14" xfId="0" applyNumberFormat="1" applyFont="1" applyFill="1" applyBorder="1" applyAlignment="1">
      <alignment vertical="center" wrapText="1"/>
    </xf>
    <xf numFmtId="181" fontId="14" fillId="0" borderId="14" xfId="0" applyNumberFormat="1" applyFont="1" applyFill="1" applyBorder="1" applyAlignment="1">
      <alignment vertical="center" wrapText="1"/>
    </xf>
    <xf numFmtId="179" fontId="15" fillId="0" borderId="14" xfId="0" applyNumberFormat="1" applyFont="1" applyFill="1" applyBorder="1" applyAlignment="1">
      <alignment vertical="center" wrapText="1"/>
    </xf>
    <xf numFmtId="179" fontId="14" fillId="0" borderId="14" xfId="0" applyNumberFormat="1" applyFont="1" applyFill="1" applyBorder="1" applyAlignment="1" applyProtection="1">
      <alignment horizontal="center" vertical="center" wrapText="1"/>
      <protection/>
    </xf>
    <xf numFmtId="179" fontId="13" fillId="0" borderId="14" xfId="0" applyNumberFormat="1" applyFont="1" applyFill="1" applyBorder="1" applyAlignment="1">
      <alignment vertical="center" wrapText="1"/>
    </xf>
    <xf numFmtId="181" fontId="13" fillId="0" borderId="14" xfId="0" applyNumberFormat="1" applyFont="1" applyFill="1" applyBorder="1" applyAlignment="1">
      <alignment vertical="center" wrapText="1"/>
    </xf>
    <xf numFmtId="179" fontId="16" fillId="0" borderId="14" xfId="0" applyNumberFormat="1" applyFont="1" applyFill="1" applyBorder="1" applyAlignment="1">
      <alignment vertical="center" wrapText="1"/>
    </xf>
    <xf numFmtId="180" fontId="16" fillId="0" borderId="14" xfId="0" applyNumberFormat="1" applyFont="1" applyFill="1" applyBorder="1" applyAlignment="1">
      <alignment vertical="center" wrapText="1"/>
    </xf>
    <xf numFmtId="180" fontId="16" fillId="0" borderId="0" xfId="0" applyNumberFormat="1" applyFont="1" applyFill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vertical="center" wrapText="1"/>
    </xf>
    <xf numFmtId="181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0" fontId="13" fillId="11" borderId="14" xfId="0" applyFont="1" applyFill="1" applyBorder="1" applyAlignment="1" applyProtection="1">
      <alignment vertical="center" wrapText="1"/>
      <protection/>
    </xf>
    <xf numFmtId="179" fontId="14" fillId="11" borderId="14" xfId="0" applyNumberFormat="1" applyFont="1" applyFill="1" applyBorder="1" applyAlignment="1" applyProtection="1">
      <alignment vertical="center" wrapText="1"/>
      <protection/>
    </xf>
    <xf numFmtId="179" fontId="13" fillId="11" borderId="14" xfId="0" applyNumberFormat="1" applyFont="1" applyFill="1" applyBorder="1" applyAlignment="1" applyProtection="1">
      <alignment vertical="center" wrapText="1"/>
      <protection/>
    </xf>
    <xf numFmtId="179" fontId="5" fillId="0" borderId="14" xfId="0" applyNumberFormat="1" applyFont="1" applyBorder="1" applyAlignment="1">
      <alignment horizontal="center" vertical="center" wrapText="1"/>
    </xf>
    <xf numFmtId="181" fontId="5" fillId="0" borderId="14" xfId="0" applyNumberFormat="1" applyFont="1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181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9" fontId="14" fillId="11" borderId="14" xfId="0" applyNumberFormat="1" applyFont="1" applyFill="1" applyBorder="1" applyAlignment="1" applyProtection="1">
      <alignment horizontal="center" vertical="center" wrapText="1"/>
      <protection/>
    </xf>
    <xf numFmtId="179" fontId="14" fillId="0" borderId="14" xfId="0" applyNumberFormat="1" applyFont="1" applyBorder="1" applyAlignment="1">
      <alignment horizontal="center" vertical="center" wrapText="1"/>
    </xf>
    <xf numFmtId="179" fontId="0" fillId="0" borderId="14" xfId="0" applyNumberForma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11" borderId="22" xfId="0" applyNumberFormat="1" applyFont="1" applyFill="1" applyBorder="1" applyAlignment="1" applyProtection="1">
      <alignment horizontal="center" vertical="center"/>
      <protection/>
    </xf>
    <xf numFmtId="0" fontId="10" fillId="11" borderId="28" xfId="0" applyNumberFormat="1" applyFont="1" applyFill="1" applyBorder="1" applyAlignment="1" applyProtection="1">
      <alignment horizontal="center" vertical="center"/>
      <protection/>
    </xf>
    <xf numFmtId="0" fontId="10" fillId="11" borderId="29" xfId="0" applyNumberFormat="1" applyFont="1" applyFill="1" applyBorder="1" applyAlignment="1" applyProtection="1">
      <alignment horizontal="center" vertical="center"/>
      <protection/>
    </xf>
    <xf numFmtId="0" fontId="10" fillId="11" borderId="14" xfId="0" applyNumberFormat="1" applyFont="1" applyFill="1" applyBorder="1" applyAlignment="1" applyProtection="1">
      <alignment horizontal="center" vertical="center"/>
      <protection/>
    </xf>
    <xf numFmtId="0" fontId="5" fillId="11" borderId="22" xfId="0" applyNumberFormat="1" applyFont="1" applyFill="1" applyBorder="1" applyAlignment="1" applyProtection="1">
      <alignment horizontal="center" vertical="center" wrapText="1"/>
      <protection/>
    </xf>
    <xf numFmtId="0" fontId="5" fillId="11" borderId="29" xfId="0" applyNumberFormat="1" applyFont="1" applyFill="1" applyBorder="1" applyAlignment="1" applyProtection="1">
      <alignment horizontal="center" vertical="center" wrapText="1"/>
      <protection/>
    </xf>
    <xf numFmtId="0" fontId="0" fillId="11" borderId="22" xfId="0" applyNumberFormat="1" applyFont="1" applyFill="1" applyBorder="1" applyAlignment="1" applyProtection="1">
      <alignment horizontal="center" vertical="center" wrapText="1"/>
      <protection/>
    </xf>
    <xf numFmtId="0" fontId="0" fillId="11" borderId="29" xfId="0" applyNumberFormat="1" applyFont="1" applyFill="1" applyBorder="1" applyAlignment="1" applyProtection="1">
      <alignment horizontal="center" vertical="center" wrapText="1"/>
      <protection/>
    </xf>
    <xf numFmtId="0" fontId="5" fillId="11" borderId="15" xfId="0" applyNumberFormat="1" applyFont="1" applyFill="1" applyBorder="1" applyAlignment="1" applyProtection="1">
      <alignment horizontal="center" vertical="center"/>
      <protection/>
    </xf>
    <xf numFmtId="0" fontId="5" fillId="11" borderId="30" xfId="0" applyNumberFormat="1" applyFont="1" applyFill="1" applyBorder="1" applyAlignment="1" applyProtection="1">
      <alignment horizontal="center" vertical="center"/>
      <protection/>
    </xf>
    <xf numFmtId="0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5" fillId="11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33" xfId="0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E7" sqref="E7"/>
    </sheetView>
  </sheetViews>
  <sheetFormatPr defaultColWidth="8.875" defaultRowHeight="13.5"/>
  <cols>
    <col min="1" max="1" width="16.25390625" style="0" customWidth="1"/>
    <col min="2" max="2" width="10.75390625" style="0" customWidth="1"/>
    <col min="3" max="4" width="10.25390625" style="0" customWidth="1"/>
    <col min="5" max="5" width="10.625" style="0" customWidth="1"/>
    <col min="6" max="6" width="10.00390625" style="0" customWidth="1"/>
    <col min="7" max="7" width="9.625" style="0" customWidth="1"/>
    <col min="8" max="8" width="21.375" style="0" customWidth="1"/>
    <col min="9" max="9" width="11.00390625" style="0" customWidth="1"/>
    <col min="10" max="10" width="10.50390625" style="0" bestFit="1" customWidth="1"/>
    <col min="11" max="11" width="9.875" style="0" customWidth="1"/>
    <col min="12" max="12" width="10.00390625" style="0" customWidth="1"/>
    <col min="13" max="13" width="10.25390625" style="0" customWidth="1"/>
  </cols>
  <sheetData>
    <row r="1" spans="1:14" ht="29.2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4.25">
      <c r="A2" s="112"/>
      <c r="B2" s="112"/>
      <c r="C2" s="113"/>
      <c r="J2" s="140" t="s">
        <v>1</v>
      </c>
      <c r="K2" s="140"/>
      <c r="L2" s="140"/>
      <c r="M2" s="140"/>
      <c r="N2" s="140"/>
    </row>
    <row r="3" spans="1:14" s="110" customFormat="1" ht="21" customHeight="1">
      <c r="A3" s="141" t="s">
        <v>2</v>
      </c>
      <c r="B3" s="142"/>
      <c r="C3" s="142"/>
      <c r="D3" s="142"/>
      <c r="E3" s="142"/>
      <c r="F3" s="142"/>
      <c r="G3" s="143"/>
      <c r="H3" s="144" t="s">
        <v>3</v>
      </c>
      <c r="I3" s="144"/>
      <c r="J3" s="144"/>
      <c r="K3" s="144"/>
      <c r="L3" s="144"/>
      <c r="M3" s="144"/>
      <c r="N3" s="144"/>
    </row>
    <row r="4" spans="1:14" s="111" customFormat="1" ht="40.5">
      <c r="A4" s="114" t="s">
        <v>4</v>
      </c>
      <c r="B4" s="81" t="s">
        <v>5</v>
      </c>
      <c r="C4" s="81" t="s">
        <v>6</v>
      </c>
      <c r="D4" s="114" t="s">
        <v>7</v>
      </c>
      <c r="E4" s="115" t="s">
        <v>8</v>
      </c>
      <c r="F4" s="81" t="s">
        <v>9</v>
      </c>
      <c r="G4" s="81" t="s">
        <v>10</v>
      </c>
      <c r="H4" s="114" t="s">
        <v>4</v>
      </c>
      <c r="I4" s="81" t="s">
        <v>5</v>
      </c>
      <c r="J4" s="115" t="s">
        <v>11</v>
      </c>
      <c r="K4" s="114" t="s">
        <v>7</v>
      </c>
      <c r="L4" s="115" t="s">
        <v>8</v>
      </c>
      <c r="M4" s="81" t="s">
        <v>9</v>
      </c>
      <c r="N4" s="81" t="s">
        <v>10</v>
      </c>
    </row>
    <row r="5" spans="1:14" ht="27.75" customHeight="1">
      <c r="A5" s="116" t="s">
        <v>12</v>
      </c>
      <c r="B5" s="117">
        <v>7807</v>
      </c>
      <c r="C5" s="117">
        <v>7641</v>
      </c>
      <c r="D5" s="118">
        <v>8892</v>
      </c>
      <c r="E5" s="119">
        <f>D5/C5*100</f>
        <v>116.37220259128387</v>
      </c>
      <c r="F5" s="118">
        <v>5000</v>
      </c>
      <c r="G5" s="119">
        <f>(D5-F5)/F5*100</f>
        <v>77.84</v>
      </c>
      <c r="H5" s="116" t="s">
        <v>13</v>
      </c>
      <c r="I5" s="117">
        <v>21096</v>
      </c>
      <c r="J5" s="117">
        <v>24096</v>
      </c>
      <c r="K5" s="117">
        <v>19844</v>
      </c>
      <c r="L5" s="130">
        <f>K5/J5*100</f>
        <v>82.3539176626826</v>
      </c>
      <c r="M5" s="117">
        <v>24370</v>
      </c>
      <c r="N5" s="131">
        <f>(K5-M5)/M5*100</f>
        <v>-18.572014772260978</v>
      </c>
    </row>
    <row r="6" spans="1:14" ht="27.75" customHeight="1">
      <c r="A6" s="116" t="s">
        <v>14</v>
      </c>
      <c r="B6" s="117"/>
      <c r="C6" s="117"/>
      <c r="D6" s="118">
        <v>140</v>
      </c>
      <c r="E6" s="119"/>
      <c r="F6" s="118">
        <v>3440</v>
      </c>
      <c r="G6" s="119">
        <f aca="true" t="shared" si="0" ref="G6:G36">(D6-F6)/F6*100</f>
        <v>-95.93023255813954</v>
      </c>
      <c r="H6" s="116" t="s">
        <v>15</v>
      </c>
      <c r="I6" s="117">
        <v>264</v>
      </c>
      <c r="J6" s="117">
        <v>364</v>
      </c>
      <c r="K6" s="117">
        <v>50</v>
      </c>
      <c r="L6" s="130">
        <f aca="true" t="shared" si="1" ref="L6:L35">K6/J6*100</f>
        <v>13.736263736263737</v>
      </c>
      <c r="M6" s="117">
        <v>391</v>
      </c>
      <c r="N6" s="131">
        <f aca="true" t="shared" si="2" ref="N6:N36">(K6-M6)/M6*100</f>
        <v>-87.21227621483376</v>
      </c>
    </row>
    <row r="7" spans="1:14" ht="27.75" customHeight="1">
      <c r="A7" s="116" t="s">
        <v>16</v>
      </c>
      <c r="B7" s="117">
        <v>1598</v>
      </c>
      <c r="C7" s="117">
        <v>1598</v>
      </c>
      <c r="D7" s="118">
        <v>1018</v>
      </c>
      <c r="E7" s="119">
        <f aca="true" t="shared" si="3" ref="E7:E36">D7/C7*100</f>
        <v>63.7046307884856</v>
      </c>
      <c r="F7" s="118">
        <v>1240</v>
      </c>
      <c r="G7" s="119">
        <f t="shared" si="0"/>
        <v>-17.903225806451616</v>
      </c>
      <c r="H7" s="116" t="s">
        <v>17</v>
      </c>
      <c r="I7" s="117">
        <v>7000</v>
      </c>
      <c r="J7" s="117">
        <v>9600</v>
      </c>
      <c r="K7" s="117">
        <v>14070</v>
      </c>
      <c r="L7" s="130">
        <f t="shared" si="1"/>
        <v>146.5625</v>
      </c>
      <c r="M7" s="117">
        <v>9630</v>
      </c>
      <c r="N7" s="131">
        <f t="shared" si="2"/>
        <v>46.10591900311526</v>
      </c>
    </row>
    <row r="8" spans="1:14" ht="27.75" customHeight="1">
      <c r="A8" s="116" t="s">
        <v>18</v>
      </c>
      <c r="B8" s="117">
        <v>427</v>
      </c>
      <c r="C8" s="117">
        <v>427</v>
      </c>
      <c r="D8" s="118">
        <v>771</v>
      </c>
      <c r="E8" s="119">
        <f t="shared" si="3"/>
        <v>180.56206088992974</v>
      </c>
      <c r="F8" s="118">
        <v>468</v>
      </c>
      <c r="G8" s="119">
        <f t="shared" si="0"/>
        <v>64.74358974358975</v>
      </c>
      <c r="H8" s="116" t="s">
        <v>19</v>
      </c>
      <c r="I8" s="117">
        <v>38842</v>
      </c>
      <c r="J8" s="117">
        <v>42342</v>
      </c>
      <c r="K8" s="117">
        <v>42910</v>
      </c>
      <c r="L8" s="130">
        <f t="shared" si="1"/>
        <v>101.34145765433848</v>
      </c>
      <c r="M8" s="117">
        <v>40822</v>
      </c>
      <c r="N8" s="131">
        <f t="shared" si="2"/>
        <v>5.114889030424771</v>
      </c>
    </row>
    <row r="9" spans="1:14" ht="27.75" customHeight="1">
      <c r="A9" s="116" t="s">
        <v>20</v>
      </c>
      <c r="B9" s="117">
        <v>192</v>
      </c>
      <c r="C9" s="117">
        <v>192</v>
      </c>
      <c r="D9" s="118">
        <v>144</v>
      </c>
      <c r="E9" s="119">
        <f t="shared" si="3"/>
        <v>75</v>
      </c>
      <c r="F9" s="118">
        <v>143</v>
      </c>
      <c r="G9" s="119">
        <f t="shared" si="0"/>
        <v>0.6993006993006993</v>
      </c>
      <c r="H9" s="116" t="s">
        <v>21</v>
      </c>
      <c r="I9" s="117">
        <v>1716</v>
      </c>
      <c r="J9" s="117">
        <v>1716</v>
      </c>
      <c r="K9" s="117">
        <v>1585</v>
      </c>
      <c r="L9" s="130">
        <f t="shared" si="1"/>
        <v>92.36596736596736</v>
      </c>
      <c r="M9" s="117">
        <v>1464</v>
      </c>
      <c r="N9" s="131">
        <f t="shared" si="2"/>
        <v>8.265027322404372</v>
      </c>
    </row>
    <row r="10" spans="1:14" ht="27.75" customHeight="1">
      <c r="A10" s="116" t="s">
        <v>22</v>
      </c>
      <c r="B10" s="117">
        <v>923</v>
      </c>
      <c r="C10" s="117">
        <v>923</v>
      </c>
      <c r="D10" s="118">
        <v>1077</v>
      </c>
      <c r="E10" s="119">
        <f t="shared" si="3"/>
        <v>116.68472372697724</v>
      </c>
      <c r="F10" s="118">
        <v>875</v>
      </c>
      <c r="G10" s="119">
        <f t="shared" si="0"/>
        <v>23.085714285714285</v>
      </c>
      <c r="H10" s="116" t="s">
        <v>23</v>
      </c>
      <c r="I10" s="117">
        <v>4200</v>
      </c>
      <c r="J10" s="117">
        <v>4350</v>
      </c>
      <c r="K10" s="117">
        <v>5140</v>
      </c>
      <c r="L10" s="130">
        <f t="shared" si="1"/>
        <v>118.1609195402299</v>
      </c>
      <c r="M10" s="117">
        <v>4345</v>
      </c>
      <c r="N10" s="131">
        <f t="shared" si="2"/>
        <v>18.296892980437285</v>
      </c>
    </row>
    <row r="11" spans="1:14" ht="27.75" customHeight="1">
      <c r="A11" s="116" t="s">
        <v>24</v>
      </c>
      <c r="B11" s="117">
        <v>470</v>
      </c>
      <c r="C11" s="117">
        <v>470</v>
      </c>
      <c r="D11" s="118">
        <v>407</v>
      </c>
      <c r="E11" s="119">
        <f t="shared" si="3"/>
        <v>86.59574468085106</v>
      </c>
      <c r="F11" s="118">
        <v>306</v>
      </c>
      <c r="G11" s="119">
        <f t="shared" si="0"/>
        <v>33.006535947712415</v>
      </c>
      <c r="H11" s="116" t="s">
        <v>25</v>
      </c>
      <c r="I11" s="117">
        <v>30000</v>
      </c>
      <c r="J11" s="117">
        <v>34011</v>
      </c>
      <c r="K11" s="117">
        <v>41142</v>
      </c>
      <c r="L11" s="130">
        <f t="shared" si="1"/>
        <v>120.96674605274764</v>
      </c>
      <c r="M11" s="117">
        <v>32234</v>
      </c>
      <c r="N11" s="131">
        <f t="shared" si="2"/>
        <v>27.635416020351183</v>
      </c>
    </row>
    <row r="12" spans="1:14" ht="27.75" customHeight="1">
      <c r="A12" s="116" t="s">
        <v>26</v>
      </c>
      <c r="B12" s="117">
        <v>190</v>
      </c>
      <c r="C12" s="117">
        <v>190</v>
      </c>
      <c r="D12" s="118">
        <v>182</v>
      </c>
      <c r="E12" s="119">
        <f t="shared" si="3"/>
        <v>95.78947368421052</v>
      </c>
      <c r="F12" s="118">
        <v>142</v>
      </c>
      <c r="G12" s="119">
        <f t="shared" si="0"/>
        <v>28.169014084507044</v>
      </c>
      <c r="H12" s="116" t="s">
        <v>27</v>
      </c>
      <c r="I12" s="117">
        <v>18890</v>
      </c>
      <c r="J12" s="117">
        <v>20390</v>
      </c>
      <c r="K12" s="117">
        <v>21490</v>
      </c>
      <c r="L12" s="130">
        <f t="shared" si="1"/>
        <v>105.39480137322217</v>
      </c>
      <c r="M12" s="117">
        <v>18739</v>
      </c>
      <c r="N12" s="131">
        <f t="shared" si="2"/>
        <v>14.680612626073962</v>
      </c>
    </row>
    <row r="13" spans="1:14" ht="27.75" customHeight="1">
      <c r="A13" s="116" t="s">
        <v>28</v>
      </c>
      <c r="B13" s="117">
        <v>459</v>
      </c>
      <c r="C13" s="117">
        <v>459</v>
      </c>
      <c r="D13" s="118">
        <v>310</v>
      </c>
      <c r="E13" s="119">
        <f t="shared" si="3"/>
        <v>67.53812636165577</v>
      </c>
      <c r="F13" s="118">
        <v>225</v>
      </c>
      <c r="G13" s="119">
        <f t="shared" si="0"/>
        <v>37.77777777777778</v>
      </c>
      <c r="H13" s="116" t="s">
        <v>29</v>
      </c>
      <c r="I13" s="117">
        <v>3680</v>
      </c>
      <c r="J13" s="117">
        <v>4680</v>
      </c>
      <c r="K13" s="117">
        <v>4393</v>
      </c>
      <c r="L13" s="130">
        <f t="shared" si="1"/>
        <v>93.86752136752136</v>
      </c>
      <c r="M13" s="117">
        <v>4107</v>
      </c>
      <c r="N13" s="131">
        <f t="shared" si="2"/>
        <v>6.9637204772339905</v>
      </c>
    </row>
    <row r="14" spans="1:14" ht="27.75" customHeight="1">
      <c r="A14" s="116" t="s">
        <v>30</v>
      </c>
      <c r="B14" s="117">
        <v>2805</v>
      </c>
      <c r="C14" s="117">
        <v>2805</v>
      </c>
      <c r="D14" s="118">
        <v>1899</v>
      </c>
      <c r="E14" s="119">
        <f t="shared" si="3"/>
        <v>67.70053475935829</v>
      </c>
      <c r="F14" s="118">
        <v>1603</v>
      </c>
      <c r="G14" s="119">
        <f t="shared" si="0"/>
        <v>18.46537741734248</v>
      </c>
      <c r="H14" s="116" t="s">
        <v>31</v>
      </c>
      <c r="I14" s="117">
        <v>4200</v>
      </c>
      <c r="J14" s="117">
        <v>4600</v>
      </c>
      <c r="K14" s="117">
        <v>2309</v>
      </c>
      <c r="L14" s="130">
        <f t="shared" si="1"/>
        <v>50.19565217391304</v>
      </c>
      <c r="M14" s="117">
        <v>3324</v>
      </c>
      <c r="N14" s="131">
        <f t="shared" si="2"/>
        <v>-30.53549939831528</v>
      </c>
    </row>
    <row r="15" spans="1:14" ht="27.75" customHeight="1">
      <c r="A15" s="116" t="s">
        <v>32</v>
      </c>
      <c r="B15" s="117">
        <v>250</v>
      </c>
      <c r="C15" s="117">
        <v>250</v>
      </c>
      <c r="D15" s="118">
        <v>316</v>
      </c>
      <c r="E15" s="119">
        <f t="shared" si="3"/>
        <v>126.4</v>
      </c>
      <c r="F15" s="118">
        <v>209</v>
      </c>
      <c r="G15" s="119">
        <f t="shared" si="0"/>
        <v>51.196172248803826</v>
      </c>
      <c r="H15" s="116" t="s">
        <v>33</v>
      </c>
      <c r="I15" s="117">
        <v>28587</v>
      </c>
      <c r="J15" s="117">
        <v>35087</v>
      </c>
      <c r="K15" s="117">
        <v>42907</v>
      </c>
      <c r="L15" s="130">
        <f t="shared" si="1"/>
        <v>122.2874568928663</v>
      </c>
      <c r="M15" s="117">
        <v>37535</v>
      </c>
      <c r="N15" s="131">
        <f t="shared" si="2"/>
        <v>14.311975489543094</v>
      </c>
    </row>
    <row r="16" spans="1:14" ht="27.75" customHeight="1">
      <c r="A16" s="116" t="s">
        <v>34</v>
      </c>
      <c r="B16" s="117">
        <v>41</v>
      </c>
      <c r="C16" s="117">
        <v>1041</v>
      </c>
      <c r="D16" s="118">
        <v>1250</v>
      </c>
      <c r="E16" s="119">
        <f t="shared" si="3"/>
        <v>120.07684918347744</v>
      </c>
      <c r="F16" s="118">
        <v>1159</v>
      </c>
      <c r="G16" s="119">
        <f t="shared" si="0"/>
        <v>7.851596203623814</v>
      </c>
      <c r="H16" s="116" t="s">
        <v>35</v>
      </c>
      <c r="I16" s="117">
        <v>5900</v>
      </c>
      <c r="J16" s="117">
        <v>19900</v>
      </c>
      <c r="K16" s="117">
        <v>21494</v>
      </c>
      <c r="L16" s="130">
        <f t="shared" si="1"/>
        <v>108.01005025125627</v>
      </c>
      <c r="M16" s="117">
        <v>10219</v>
      </c>
      <c r="N16" s="131">
        <f t="shared" si="2"/>
        <v>110.33369214208825</v>
      </c>
    </row>
    <row r="17" spans="1:14" ht="27.75" customHeight="1">
      <c r="A17" s="116" t="s">
        <v>36</v>
      </c>
      <c r="B17" s="117">
        <v>2925</v>
      </c>
      <c r="C17" s="117">
        <v>2609</v>
      </c>
      <c r="D17" s="118">
        <v>1935</v>
      </c>
      <c r="E17" s="119">
        <f t="shared" si="3"/>
        <v>74.1663472594864</v>
      </c>
      <c r="F17" s="118">
        <v>2290</v>
      </c>
      <c r="G17" s="119">
        <f t="shared" si="0"/>
        <v>-15.502183406113538</v>
      </c>
      <c r="H17" s="116" t="s">
        <v>37</v>
      </c>
      <c r="I17" s="117">
        <v>929</v>
      </c>
      <c r="J17" s="117">
        <v>1104</v>
      </c>
      <c r="K17" s="117">
        <v>1204</v>
      </c>
      <c r="L17" s="130">
        <f t="shared" si="1"/>
        <v>109.05797101449275</v>
      </c>
      <c r="M17" s="117">
        <v>1630</v>
      </c>
      <c r="N17" s="131">
        <f t="shared" si="2"/>
        <v>-26.134969325153374</v>
      </c>
    </row>
    <row r="18" spans="1:14" ht="27.75" customHeight="1">
      <c r="A18" s="116" t="s">
        <v>38</v>
      </c>
      <c r="B18" s="117">
        <v>210</v>
      </c>
      <c r="C18" s="117">
        <v>210</v>
      </c>
      <c r="D18" s="118">
        <v>236</v>
      </c>
      <c r="E18" s="119">
        <f t="shared" si="3"/>
        <v>112.38095238095238</v>
      </c>
      <c r="F18" s="118">
        <v>226</v>
      </c>
      <c r="G18" s="119">
        <f t="shared" si="0"/>
        <v>4.424778761061947</v>
      </c>
      <c r="H18" s="116" t="s">
        <v>39</v>
      </c>
      <c r="I18" s="117">
        <v>1100</v>
      </c>
      <c r="J18" s="117">
        <v>1635</v>
      </c>
      <c r="K18" s="117">
        <v>2134</v>
      </c>
      <c r="L18" s="130">
        <f t="shared" si="1"/>
        <v>130.519877675841</v>
      </c>
      <c r="M18" s="117">
        <v>3338</v>
      </c>
      <c r="N18" s="131">
        <f t="shared" si="2"/>
        <v>-36.069502696225285</v>
      </c>
    </row>
    <row r="19" spans="1:14" ht="27.75" customHeight="1">
      <c r="A19" s="116" t="s">
        <v>40</v>
      </c>
      <c r="B19" s="117">
        <v>1803</v>
      </c>
      <c r="C19" s="117">
        <v>1803</v>
      </c>
      <c r="D19" s="118">
        <v>1680</v>
      </c>
      <c r="E19" s="119">
        <f t="shared" si="3"/>
        <v>93.17803660565723</v>
      </c>
      <c r="F19" s="118">
        <v>2340</v>
      </c>
      <c r="G19" s="119">
        <f t="shared" si="0"/>
        <v>-28.205128205128204</v>
      </c>
      <c r="H19" s="116" t="s">
        <v>41</v>
      </c>
      <c r="I19" s="117">
        <v>15</v>
      </c>
      <c r="J19" s="117">
        <v>15</v>
      </c>
      <c r="K19" s="117">
        <v>50</v>
      </c>
      <c r="L19" s="130">
        <f t="shared" si="1"/>
        <v>333.33333333333337</v>
      </c>
      <c r="M19" s="117">
        <v>117</v>
      </c>
      <c r="N19" s="131">
        <f t="shared" si="2"/>
        <v>-57.26495726495726</v>
      </c>
    </row>
    <row r="20" spans="1:14" ht="27.75" customHeight="1">
      <c r="A20" s="116" t="s">
        <v>42</v>
      </c>
      <c r="B20" s="117">
        <v>1092</v>
      </c>
      <c r="C20" s="117">
        <v>1092</v>
      </c>
      <c r="D20" s="118">
        <v>630</v>
      </c>
      <c r="E20" s="119">
        <f t="shared" si="3"/>
        <v>57.692307692307686</v>
      </c>
      <c r="F20" s="118">
        <v>510</v>
      </c>
      <c r="G20" s="119">
        <f t="shared" si="0"/>
        <v>23.52941176470588</v>
      </c>
      <c r="H20" s="116" t="s">
        <v>43</v>
      </c>
      <c r="I20" s="117">
        <v>1000</v>
      </c>
      <c r="J20" s="117">
        <v>2731</v>
      </c>
      <c r="K20" s="117">
        <v>1834</v>
      </c>
      <c r="L20" s="130">
        <f t="shared" si="1"/>
        <v>67.15488831929696</v>
      </c>
      <c r="M20" s="117">
        <v>1245</v>
      </c>
      <c r="N20" s="131">
        <f t="shared" si="2"/>
        <v>47.30923694779116</v>
      </c>
    </row>
    <row r="21" spans="1:14" ht="27.75" customHeight="1">
      <c r="A21" s="116" t="s">
        <v>44</v>
      </c>
      <c r="B21" s="117">
        <v>2118</v>
      </c>
      <c r="C21" s="117">
        <v>1718</v>
      </c>
      <c r="D21" s="118">
        <v>1939</v>
      </c>
      <c r="E21" s="119">
        <f t="shared" si="3"/>
        <v>112.86379511059373</v>
      </c>
      <c r="F21" s="118">
        <v>1324</v>
      </c>
      <c r="G21" s="119">
        <f t="shared" si="0"/>
        <v>46.45015105740181</v>
      </c>
      <c r="H21" s="116" t="s">
        <v>45</v>
      </c>
      <c r="I21" s="117">
        <v>5000</v>
      </c>
      <c r="J21" s="117">
        <v>1768</v>
      </c>
      <c r="K21" s="117">
        <v>4177</v>
      </c>
      <c r="L21" s="130">
        <f t="shared" si="1"/>
        <v>236.2556561085973</v>
      </c>
      <c r="M21" s="117">
        <v>15034</v>
      </c>
      <c r="N21" s="131">
        <f t="shared" si="2"/>
        <v>-72.21630969801782</v>
      </c>
    </row>
    <row r="22" spans="1:14" ht="27.75" customHeight="1">
      <c r="A22" s="116" t="s">
        <v>46</v>
      </c>
      <c r="B22" s="117">
        <v>1137</v>
      </c>
      <c r="C22" s="117">
        <v>1137</v>
      </c>
      <c r="D22" s="118">
        <v>1184</v>
      </c>
      <c r="E22" s="119">
        <f t="shared" si="3"/>
        <v>104.13368513632366</v>
      </c>
      <c r="F22" s="118">
        <v>2024</v>
      </c>
      <c r="G22" s="119">
        <f t="shared" si="0"/>
        <v>-41.50197628458498</v>
      </c>
      <c r="H22" s="116" t="s">
        <v>47</v>
      </c>
      <c r="I22" s="117">
        <v>600</v>
      </c>
      <c r="J22" s="117">
        <v>733</v>
      </c>
      <c r="K22" s="117">
        <v>216</v>
      </c>
      <c r="L22" s="130">
        <f t="shared" si="1"/>
        <v>29.46793997271487</v>
      </c>
      <c r="M22" s="117">
        <v>217</v>
      </c>
      <c r="N22" s="131">
        <f t="shared" si="2"/>
        <v>-0.4608294930875576</v>
      </c>
    </row>
    <row r="23" spans="1:14" ht="27.75" customHeight="1">
      <c r="A23" s="116" t="s">
        <v>48</v>
      </c>
      <c r="B23" s="117">
        <v>645</v>
      </c>
      <c r="C23" s="117">
        <v>2645</v>
      </c>
      <c r="D23" s="118">
        <v>3341</v>
      </c>
      <c r="E23" s="119">
        <f t="shared" si="3"/>
        <v>126.31379962192817</v>
      </c>
      <c r="F23" s="118">
        <v>2265</v>
      </c>
      <c r="G23" s="119">
        <f t="shared" si="0"/>
        <v>47.505518763796914</v>
      </c>
      <c r="H23" s="116" t="s">
        <v>49</v>
      </c>
      <c r="I23" s="117">
        <v>1500</v>
      </c>
      <c r="J23" s="117">
        <v>1500</v>
      </c>
      <c r="K23" s="117"/>
      <c r="L23" s="130">
        <f t="shared" si="1"/>
        <v>0</v>
      </c>
      <c r="M23" s="117"/>
      <c r="N23" s="131"/>
    </row>
    <row r="24" spans="1:14" ht="27.75" customHeight="1">
      <c r="A24" s="116" t="s">
        <v>50</v>
      </c>
      <c r="B24" s="117">
        <v>3428</v>
      </c>
      <c r="C24" s="117">
        <v>1144</v>
      </c>
      <c r="D24" s="118">
        <v>17</v>
      </c>
      <c r="E24" s="119">
        <f t="shared" si="3"/>
        <v>1.486013986013986</v>
      </c>
      <c r="F24" s="118">
        <v>1130</v>
      </c>
      <c r="G24" s="119">
        <f t="shared" si="0"/>
        <v>-98.49557522123894</v>
      </c>
      <c r="H24" s="116" t="s">
        <v>51</v>
      </c>
      <c r="I24" s="117">
        <v>500</v>
      </c>
      <c r="J24" s="117">
        <v>500</v>
      </c>
      <c r="K24" s="117"/>
      <c r="L24" s="130">
        <f t="shared" si="1"/>
        <v>0</v>
      </c>
      <c r="M24" s="117"/>
      <c r="N24" s="131"/>
    </row>
    <row r="25" spans="1:14" ht="27.75" customHeight="1">
      <c r="A25" s="120"/>
      <c r="B25" s="120"/>
      <c r="C25" s="120"/>
      <c r="D25" s="118"/>
      <c r="E25" s="119"/>
      <c r="F25" s="117"/>
      <c r="G25" s="119"/>
      <c r="H25" s="116" t="s">
        <v>52</v>
      </c>
      <c r="I25" s="117">
        <v>1500</v>
      </c>
      <c r="J25" s="117">
        <v>2222</v>
      </c>
      <c r="K25" s="117">
        <v>1892</v>
      </c>
      <c r="L25" s="130">
        <f t="shared" si="1"/>
        <v>85.14851485148515</v>
      </c>
      <c r="M25" s="117">
        <v>918</v>
      </c>
      <c r="N25" s="131">
        <f t="shared" si="2"/>
        <v>106.10021786492374</v>
      </c>
    </row>
    <row r="26" spans="1:14" ht="27.75" customHeight="1">
      <c r="A26" s="116"/>
      <c r="B26" s="116"/>
      <c r="C26" s="116"/>
      <c r="D26" s="118"/>
      <c r="E26" s="119"/>
      <c r="F26" s="117"/>
      <c r="G26" s="119"/>
      <c r="H26" s="116" t="s">
        <v>53</v>
      </c>
      <c r="I26" s="117">
        <v>179</v>
      </c>
      <c r="J26" s="117">
        <v>179</v>
      </c>
      <c r="K26" s="117">
        <v>30</v>
      </c>
      <c r="L26" s="130">
        <f t="shared" si="1"/>
        <v>16.75977653631285</v>
      </c>
      <c r="M26" s="117">
        <v>35</v>
      </c>
      <c r="N26" s="131">
        <f t="shared" si="2"/>
        <v>-14.285714285714285</v>
      </c>
    </row>
    <row r="27" spans="1:14" ht="34.5" customHeight="1">
      <c r="A27" s="115" t="s">
        <v>54</v>
      </c>
      <c r="B27" s="117">
        <f>SUM(B5:B26)-1092</f>
        <v>27428</v>
      </c>
      <c r="C27" s="117">
        <f>SUM(C5:C26)-1092</f>
        <v>27262</v>
      </c>
      <c r="D27" s="118">
        <f>SUM(D5:D26)-D20</f>
        <v>26738</v>
      </c>
      <c r="E27" s="119">
        <f t="shared" si="3"/>
        <v>98.07791064485365</v>
      </c>
      <c r="F27" s="118">
        <v>26409</v>
      </c>
      <c r="G27" s="119">
        <f t="shared" si="0"/>
        <v>1.2457874209549775</v>
      </c>
      <c r="H27" s="121" t="s">
        <v>55</v>
      </c>
      <c r="I27" s="117">
        <f>SUM(I5:I26)</f>
        <v>176698</v>
      </c>
      <c r="J27" s="117">
        <f>SUM(J5:J26)</f>
        <v>213523</v>
      </c>
      <c r="K27" s="117">
        <f>SUM(K5:K26)</f>
        <v>228871</v>
      </c>
      <c r="L27" s="130">
        <f t="shared" si="1"/>
        <v>107.18798443259041</v>
      </c>
      <c r="M27" s="117">
        <f>SUM(M5:M26)</f>
        <v>209714</v>
      </c>
      <c r="N27" s="131">
        <f t="shared" si="2"/>
        <v>9.134821709566362</v>
      </c>
    </row>
    <row r="28" spans="1:14" ht="27.75" customHeight="1">
      <c r="A28" s="122" t="s">
        <v>56</v>
      </c>
      <c r="B28" s="118">
        <f>B29+B30+B31</f>
        <v>132600</v>
      </c>
      <c r="C28" s="118">
        <f>C29+C30+C31</f>
        <v>162441</v>
      </c>
      <c r="D28" s="118">
        <f>SUM(D29:D31)</f>
        <v>192158</v>
      </c>
      <c r="E28" s="119">
        <f t="shared" si="3"/>
        <v>118.29402675432928</v>
      </c>
      <c r="F28" s="118">
        <v>180442</v>
      </c>
      <c r="G28" s="119">
        <f t="shared" si="0"/>
        <v>6.492945101473049</v>
      </c>
      <c r="H28" s="122" t="s">
        <v>57</v>
      </c>
      <c r="I28" s="117">
        <v>1500</v>
      </c>
      <c r="J28" s="117">
        <v>1500</v>
      </c>
      <c r="K28" s="117">
        <v>1141</v>
      </c>
      <c r="L28" s="130">
        <f t="shared" si="1"/>
        <v>76.06666666666668</v>
      </c>
      <c r="M28" s="117">
        <v>1162</v>
      </c>
      <c r="N28" s="131">
        <f t="shared" si="2"/>
        <v>-1.8072289156626504</v>
      </c>
    </row>
    <row r="29" spans="1:14" ht="27.75" customHeight="1">
      <c r="A29" s="123" t="s">
        <v>58</v>
      </c>
      <c r="B29" s="124">
        <v>4439</v>
      </c>
      <c r="C29" s="118">
        <v>5005</v>
      </c>
      <c r="D29" s="118">
        <v>4511</v>
      </c>
      <c r="E29" s="119">
        <f t="shared" si="3"/>
        <v>90.12987012987013</v>
      </c>
      <c r="F29" s="118">
        <v>4036</v>
      </c>
      <c r="G29" s="119">
        <f t="shared" si="0"/>
        <v>11.769078295341922</v>
      </c>
      <c r="H29" s="116"/>
      <c r="I29" s="117"/>
      <c r="J29" s="117"/>
      <c r="K29" s="117"/>
      <c r="L29" s="130"/>
      <c r="M29" s="117"/>
      <c r="N29" s="131"/>
    </row>
    <row r="30" spans="1:14" ht="27.75" customHeight="1">
      <c r="A30" s="116" t="s">
        <v>59</v>
      </c>
      <c r="B30" s="118">
        <v>57061</v>
      </c>
      <c r="C30" s="118">
        <v>61705</v>
      </c>
      <c r="D30" s="118">
        <v>107214</v>
      </c>
      <c r="E30" s="119">
        <f t="shared" si="3"/>
        <v>173.75253220970748</v>
      </c>
      <c r="F30" s="118">
        <v>99616</v>
      </c>
      <c r="G30" s="119">
        <f t="shared" si="0"/>
        <v>7.627288788949567</v>
      </c>
      <c r="H30" s="117"/>
      <c r="I30" s="117"/>
      <c r="J30" s="117"/>
      <c r="K30" s="117"/>
      <c r="L30" s="130"/>
      <c r="M30" s="117"/>
      <c r="N30" s="131"/>
    </row>
    <row r="31" spans="1:14" ht="27.75" customHeight="1">
      <c r="A31" s="116" t="s">
        <v>60</v>
      </c>
      <c r="B31" s="118">
        <v>71100</v>
      </c>
      <c r="C31" s="118">
        <v>95731</v>
      </c>
      <c r="D31" s="118">
        <v>80433</v>
      </c>
      <c r="E31" s="119">
        <f t="shared" si="3"/>
        <v>84.01980549665208</v>
      </c>
      <c r="F31" s="118">
        <v>76790</v>
      </c>
      <c r="G31" s="119">
        <f t="shared" si="0"/>
        <v>4.744107305638755</v>
      </c>
      <c r="H31" s="116"/>
      <c r="I31" s="132"/>
      <c r="J31" s="117"/>
      <c r="K31" s="117"/>
      <c r="L31" s="130"/>
      <c r="M31" s="117"/>
      <c r="N31" s="131"/>
    </row>
    <row r="32" spans="1:14" ht="27.75" customHeight="1">
      <c r="A32" s="125" t="s">
        <v>61</v>
      </c>
      <c r="B32" s="126">
        <v>10000</v>
      </c>
      <c r="C32" s="126">
        <v>13800</v>
      </c>
      <c r="D32" s="118">
        <v>15855</v>
      </c>
      <c r="E32" s="119">
        <f t="shared" si="3"/>
        <v>114.89130434782608</v>
      </c>
      <c r="F32" s="118">
        <v>36031</v>
      </c>
      <c r="G32" s="119">
        <f t="shared" si="0"/>
        <v>-55.996225472509785</v>
      </c>
      <c r="H32" s="126" t="s">
        <v>62</v>
      </c>
      <c r="I32" s="133">
        <v>2030</v>
      </c>
      <c r="J32" s="134">
        <v>2030</v>
      </c>
      <c r="K32" s="134">
        <v>4085</v>
      </c>
      <c r="L32" s="130">
        <f t="shared" si="1"/>
        <v>201.23152709359604</v>
      </c>
      <c r="M32" s="134">
        <v>28931</v>
      </c>
      <c r="N32" s="131">
        <f t="shared" si="2"/>
        <v>-85.88019771179704</v>
      </c>
    </row>
    <row r="33" spans="1:14" ht="27.75" customHeight="1">
      <c r="A33" s="125" t="s">
        <v>63</v>
      </c>
      <c r="B33" s="126">
        <v>10000</v>
      </c>
      <c r="C33" s="126">
        <v>10000</v>
      </c>
      <c r="D33" s="118"/>
      <c r="E33" s="119"/>
      <c r="F33" s="118"/>
      <c r="G33" s="119"/>
      <c r="H33" s="127" t="s">
        <v>64</v>
      </c>
      <c r="I33" s="133"/>
      <c r="J33" s="134"/>
      <c r="K33" s="134"/>
      <c r="L33" s="130"/>
      <c r="M33" s="135"/>
      <c r="N33" s="131"/>
    </row>
    <row r="34" spans="1:14" ht="27.75" customHeight="1">
      <c r="A34" s="125" t="s">
        <v>65</v>
      </c>
      <c r="B34" s="126">
        <v>200</v>
      </c>
      <c r="C34" s="126">
        <v>3550</v>
      </c>
      <c r="D34" s="118">
        <v>3550</v>
      </c>
      <c r="E34" s="119">
        <f t="shared" si="3"/>
        <v>100</v>
      </c>
      <c r="F34" s="118">
        <v>435</v>
      </c>
      <c r="G34" s="119">
        <f t="shared" si="0"/>
        <v>716.0919540229885</v>
      </c>
      <c r="H34" s="115"/>
      <c r="I34" s="132"/>
      <c r="J34" s="117"/>
      <c r="K34" s="117"/>
      <c r="L34" s="130"/>
      <c r="M34" s="135"/>
      <c r="N34" s="131"/>
    </row>
    <row r="35" spans="1:14" ht="30.75" customHeight="1">
      <c r="A35" s="125" t="s">
        <v>66</v>
      </c>
      <c r="B35" s="126"/>
      <c r="C35" s="126"/>
      <c r="D35" s="118"/>
      <c r="E35" s="119"/>
      <c r="F35" s="118">
        <v>40</v>
      </c>
      <c r="G35" s="119">
        <f t="shared" si="0"/>
        <v>-100</v>
      </c>
      <c r="H35" s="115" t="s">
        <v>67</v>
      </c>
      <c r="I35" s="128">
        <f>I33+I32+I28+I27</f>
        <v>180228</v>
      </c>
      <c r="J35" s="128">
        <f>J33+J32+J28+J27</f>
        <v>217053</v>
      </c>
      <c r="K35" s="128">
        <f>K33+K32+K28+K27</f>
        <v>234097</v>
      </c>
      <c r="L35" s="136">
        <f t="shared" si="1"/>
        <v>107.85245999824929</v>
      </c>
      <c r="M35" s="137">
        <f>M33+M32+M28+M27</f>
        <v>239807</v>
      </c>
      <c r="N35" s="138">
        <f t="shared" si="2"/>
        <v>-2.381081453001789</v>
      </c>
    </row>
    <row r="36" spans="1:14" ht="30" customHeight="1">
      <c r="A36" s="115" t="s">
        <v>68</v>
      </c>
      <c r="B36" s="128">
        <f>B27+B28+B32+B33+B34+B35</f>
        <v>180228</v>
      </c>
      <c r="C36" s="128">
        <f>C27+C28+C32+C33+C34+C35</f>
        <v>217053</v>
      </c>
      <c r="D36" s="128">
        <f>D27+D28+D32+D33+D34+D35</f>
        <v>238301</v>
      </c>
      <c r="E36" s="129">
        <f t="shared" si="3"/>
        <v>109.78931413065011</v>
      </c>
      <c r="F36" s="128">
        <f>F35+F34+F32+F28+F27</f>
        <v>243357</v>
      </c>
      <c r="G36" s="129">
        <f t="shared" si="0"/>
        <v>-2.077606150634664</v>
      </c>
      <c r="H36" s="115" t="s">
        <v>69</v>
      </c>
      <c r="I36" s="115"/>
      <c r="J36" s="128"/>
      <c r="K36" s="117">
        <f>D36-K35</f>
        <v>4204</v>
      </c>
      <c r="L36" s="130"/>
      <c r="M36" s="137">
        <f>F36-M35</f>
        <v>3550</v>
      </c>
      <c r="N36" s="138">
        <f t="shared" si="2"/>
        <v>18.422535211267604</v>
      </c>
    </row>
  </sheetData>
  <sheetProtection/>
  <mergeCells count="4">
    <mergeCell ref="A1:N1"/>
    <mergeCell ref="J2:N2"/>
    <mergeCell ref="A3:G3"/>
    <mergeCell ref="H3:N3"/>
  </mergeCells>
  <printOptions horizontalCentered="1"/>
  <pageMargins left="0.79" right="0.79" top="0.98" bottom="0.79" header="0.31" footer="0.31"/>
  <pageSetup firstPageNumber="11" useFirstPageNumber="1" horizontalDpi="600" verticalDpi="600" orientation="landscape" paperSize="9" scale="82"/>
  <headerFooter>
    <oddFooter xml:space="preserve">&amp;C&amp;P+8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15.125" defaultRowHeight="13.5"/>
  <cols>
    <col min="1" max="1" width="19.875" style="73" customWidth="1"/>
    <col min="2" max="2" width="10.50390625" style="73" customWidth="1"/>
    <col min="3" max="3" width="9.75390625" style="74" customWidth="1"/>
    <col min="4" max="4" width="9.125" style="74" customWidth="1"/>
    <col min="5" max="5" width="9.00390625" style="74" customWidth="1"/>
    <col min="6" max="6" width="11.125" style="74" customWidth="1"/>
    <col min="7" max="7" width="10.125" style="74" customWidth="1"/>
    <col min="8" max="8" width="14.75390625" style="73" customWidth="1"/>
    <col min="9" max="9" width="9.50390625" style="73" customWidth="1"/>
    <col min="10" max="10" width="8.875" style="73" customWidth="1"/>
    <col min="11" max="12" width="9.00390625" style="73" customWidth="1"/>
    <col min="13" max="13" width="9.75390625" style="73" customWidth="1"/>
    <col min="14" max="14" width="9.625" style="75" customWidth="1"/>
    <col min="15" max="34" width="9.00390625" style="73" customWidth="1"/>
    <col min="35" max="226" width="9.00390625" style="73" hidden="1" customWidth="1"/>
    <col min="227" max="250" width="9.00390625" style="73" customWidth="1"/>
    <col min="251" max="251" width="39.25390625" style="73" customWidth="1"/>
    <col min="252" max="252" width="13.25390625" style="73" customWidth="1"/>
    <col min="253" max="253" width="15.125" style="73" customWidth="1"/>
    <col min="254" max="254" width="39.25390625" style="73" customWidth="1"/>
    <col min="255" max="255" width="9.00390625" style="73" hidden="1" customWidth="1"/>
    <col min="256" max="16384" width="15.125" style="73" customWidth="1"/>
  </cols>
  <sheetData>
    <row r="1" spans="1:14" ht="30.75" customHeight="1">
      <c r="A1" s="145" t="s">
        <v>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4.25">
      <c r="A2" s="76"/>
      <c r="B2" s="77"/>
      <c r="C2" s="77"/>
      <c r="D2" s="77"/>
      <c r="E2" s="77"/>
      <c r="F2" s="77"/>
      <c r="G2" s="77"/>
      <c r="H2" s="78"/>
      <c r="I2" s="78"/>
      <c r="J2" s="76"/>
      <c r="L2" s="146" t="s">
        <v>71</v>
      </c>
      <c r="M2" s="146"/>
      <c r="N2" s="146"/>
    </row>
    <row r="3" spans="1:14" ht="18.75">
      <c r="A3" s="147" t="s">
        <v>72</v>
      </c>
      <c r="B3" s="147"/>
      <c r="C3" s="147"/>
      <c r="D3" s="147"/>
      <c r="E3" s="147"/>
      <c r="F3" s="79"/>
      <c r="G3" s="79"/>
      <c r="H3" s="147" t="s">
        <v>73</v>
      </c>
      <c r="I3" s="147"/>
      <c r="J3" s="147"/>
      <c r="K3" s="147"/>
      <c r="L3" s="147"/>
      <c r="M3" s="96"/>
      <c r="N3" s="99"/>
    </row>
    <row r="4" spans="1:14" s="70" customFormat="1" ht="40.5">
      <c r="A4" s="80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  <c r="G4" s="81" t="s">
        <v>10</v>
      </c>
      <c r="H4" s="80" t="s">
        <v>4</v>
      </c>
      <c r="I4" s="81" t="s">
        <v>5</v>
      </c>
      <c r="J4" s="81" t="s">
        <v>6</v>
      </c>
      <c r="K4" s="81" t="s">
        <v>7</v>
      </c>
      <c r="L4" s="81" t="s">
        <v>8</v>
      </c>
      <c r="M4" s="81" t="s">
        <v>9</v>
      </c>
      <c r="N4" s="100" t="s">
        <v>10</v>
      </c>
    </row>
    <row r="5" spans="1:14" s="71" customFormat="1" ht="30" customHeight="1">
      <c r="A5" s="82" t="s">
        <v>74</v>
      </c>
      <c r="B5" s="83">
        <v>5</v>
      </c>
      <c r="C5" s="84">
        <v>0</v>
      </c>
      <c r="D5" s="84"/>
      <c r="E5" s="85"/>
      <c r="F5" s="84"/>
      <c r="G5" s="85"/>
      <c r="H5" s="86" t="s">
        <v>75</v>
      </c>
      <c r="I5" s="86">
        <v>10</v>
      </c>
      <c r="J5" s="101">
        <v>0</v>
      </c>
      <c r="K5" s="101"/>
      <c r="L5" s="102"/>
      <c r="M5" s="103">
        <v>60</v>
      </c>
      <c r="N5" s="99"/>
    </row>
    <row r="6" spans="1:14" s="71" customFormat="1" ht="30" customHeight="1">
      <c r="A6" s="82" t="s">
        <v>76</v>
      </c>
      <c r="B6" s="83">
        <v>15</v>
      </c>
      <c r="C6" s="84">
        <v>0</v>
      </c>
      <c r="D6" s="84"/>
      <c r="E6" s="85"/>
      <c r="F6" s="84"/>
      <c r="G6" s="85"/>
      <c r="H6" s="86" t="s">
        <v>77</v>
      </c>
      <c r="I6" s="86">
        <v>1000</v>
      </c>
      <c r="J6" s="101">
        <v>1476</v>
      </c>
      <c r="K6" s="101">
        <v>1366</v>
      </c>
      <c r="L6" s="102">
        <f>K6/J6*100</f>
        <v>92.54742547425474</v>
      </c>
      <c r="M6" s="103">
        <v>1146</v>
      </c>
      <c r="N6" s="99">
        <f>(K6-M6)/M6*100</f>
        <v>19.19720767888307</v>
      </c>
    </row>
    <row r="7" spans="1:14" ht="30" customHeight="1">
      <c r="A7" s="82" t="s">
        <v>78</v>
      </c>
      <c r="B7" s="83">
        <v>613</v>
      </c>
      <c r="C7" s="84">
        <v>613</v>
      </c>
      <c r="D7" s="84">
        <v>120</v>
      </c>
      <c r="E7" s="85">
        <f aca="true" t="shared" si="0" ref="E7:E15">D7/C7*100</f>
        <v>19.575856443719413</v>
      </c>
      <c r="F7" s="84">
        <v>999</v>
      </c>
      <c r="G7" s="85">
        <f>(D7-F7)/F7*100</f>
        <v>-87.98798798798799</v>
      </c>
      <c r="H7" s="86" t="s">
        <v>79</v>
      </c>
      <c r="I7" s="86">
        <v>12363</v>
      </c>
      <c r="J7" s="101">
        <v>12728</v>
      </c>
      <c r="K7" s="101">
        <v>4263</v>
      </c>
      <c r="L7" s="102">
        <f>K7/J7*100</f>
        <v>33.49308610936518</v>
      </c>
      <c r="M7" s="103">
        <v>19486</v>
      </c>
      <c r="N7" s="99">
        <f>(K7-M7)/M7*100</f>
        <v>-78.12275479831673</v>
      </c>
    </row>
    <row r="8" spans="1:14" ht="30" customHeight="1">
      <c r="A8" s="82" t="s">
        <v>80</v>
      </c>
      <c r="B8" s="83">
        <v>84</v>
      </c>
      <c r="C8" s="84">
        <v>84</v>
      </c>
      <c r="D8" s="84">
        <v>45</v>
      </c>
      <c r="E8" s="85">
        <f t="shared" si="0"/>
        <v>53.57142857142857</v>
      </c>
      <c r="F8" s="84">
        <v>48</v>
      </c>
      <c r="G8" s="85">
        <f>(D8-F8)/F8*100</f>
        <v>-6.25</v>
      </c>
      <c r="H8" s="86" t="s">
        <v>81</v>
      </c>
      <c r="I8" s="86"/>
      <c r="J8" s="101"/>
      <c r="K8" s="101">
        <v>198</v>
      </c>
      <c r="L8" s="102"/>
      <c r="M8" s="103">
        <v>67</v>
      </c>
      <c r="N8" s="99">
        <f>(K8-M8)/M8*100</f>
        <v>195.5223880597015</v>
      </c>
    </row>
    <row r="9" spans="1:14" ht="30" customHeight="1">
      <c r="A9" s="82" t="s">
        <v>82</v>
      </c>
      <c r="B9" s="83">
        <v>10944</v>
      </c>
      <c r="C9" s="84">
        <v>10944</v>
      </c>
      <c r="D9" s="84">
        <v>2716</v>
      </c>
      <c r="E9" s="85">
        <f t="shared" si="0"/>
        <v>24.817251461988306</v>
      </c>
      <c r="F9" s="84">
        <v>15507</v>
      </c>
      <c r="G9" s="85">
        <f>(D9-F9)/F9*100</f>
        <v>-82.48532920616496</v>
      </c>
      <c r="H9" s="86" t="s">
        <v>83</v>
      </c>
      <c r="I9" s="86">
        <v>20</v>
      </c>
      <c r="J9" s="101">
        <v>0</v>
      </c>
      <c r="K9" s="101"/>
      <c r="L9" s="102"/>
      <c r="M9" s="103"/>
      <c r="N9" s="99"/>
    </row>
    <row r="10" spans="1:14" ht="30" customHeight="1">
      <c r="A10" s="82" t="s">
        <v>84</v>
      </c>
      <c r="B10" s="83">
        <v>200</v>
      </c>
      <c r="C10" s="84">
        <v>200</v>
      </c>
      <c r="D10" s="84">
        <v>73</v>
      </c>
      <c r="E10" s="85">
        <f t="shared" si="0"/>
        <v>36.5</v>
      </c>
      <c r="F10" s="84">
        <v>377</v>
      </c>
      <c r="G10" s="85">
        <f>(D10-F10)/F10*100</f>
        <v>-80.63660477453581</v>
      </c>
      <c r="H10" s="86" t="s">
        <v>85</v>
      </c>
      <c r="I10" s="86">
        <v>800</v>
      </c>
      <c r="J10" s="101">
        <v>2044</v>
      </c>
      <c r="K10" s="101">
        <v>1984</v>
      </c>
      <c r="L10" s="102">
        <f>K10/J10*100</f>
        <v>97.06457925636008</v>
      </c>
      <c r="M10" s="103">
        <v>1514</v>
      </c>
      <c r="N10" s="99">
        <f>(K10-M10)/M10*100</f>
        <v>31.04359313077939</v>
      </c>
    </row>
    <row r="11" spans="1:14" ht="30" customHeight="1">
      <c r="A11" s="82" t="s">
        <v>86</v>
      </c>
      <c r="B11" s="83">
        <v>162</v>
      </c>
      <c r="C11" s="84">
        <v>73</v>
      </c>
      <c r="D11" s="84">
        <v>330</v>
      </c>
      <c r="E11" s="85">
        <f t="shared" si="0"/>
        <v>452.054794520548</v>
      </c>
      <c r="F11" s="84">
        <v>124</v>
      </c>
      <c r="G11" s="85"/>
      <c r="H11" s="86"/>
      <c r="I11" s="86"/>
      <c r="J11" s="101"/>
      <c r="K11" s="101"/>
      <c r="L11" s="102"/>
      <c r="M11" s="103"/>
      <c r="N11" s="99"/>
    </row>
    <row r="12" spans="1:14" ht="30" customHeight="1">
      <c r="A12" s="82" t="s">
        <v>87</v>
      </c>
      <c r="B12" s="83">
        <v>260</v>
      </c>
      <c r="C12" s="84">
        <v>260</v>
      </c>
      <c r="D12" s="84">
        <v>421</v>
      </c>
      <c r="E12" s="85">
        <f t="shared" si="0"/>
        <v>161.92307692307693</v>
      </c>
      <c r="F12" s="84">
        <v>415</v>
      </c>
      <c r="G12" s="85">
        <f>(D12-F12)/F12*100</f>
        <v>1.4457831325301205</v>
      </c>
      <c r="H12" s="86"/>
      <c r="I12" s="86"/>
      <c r="J12" s="101"/>
      <c r="K12" s="101"/>
      <c r="L12" s="102"/>
      <c r="M12" s="103"/>
      <c r="N12" s="99"/>
    </row>
    <row r="13" spans="1:14" ht="30" customHeight="1">
      <c r="A13" s="82" t="s">
        <v>88</v>
      </c>
      <c r="B13" s="83"/>
      <c r="C13" s="84"/>
      <c r="D13" s="84"/>
      <c r="E13" s="85"/>
      <c r="F13" s="84">
        <v>147</v>
      </c>
      <c r="G13" s="85">
        <f aca="true" t="shared" si="1" ref="G13:G20">(D13-F13)/F13*100</f>
        <v>-100</v>
      </c>
      <c r="H13" s="86"/>
      <c r="I13" s="86"/>
      <c r="J13" s="101"/>
      <c r="K13" s="101"/>
      <c r="L13" s="102"/>
      <c r="M13" s="103"/>
      <c r="N13" s="99"/>
    </row>
    <row r="14" spans="1:14" ht="30" customHeight="1">
      <c r="A14" s="87" t="s">
        <v>89</v>
      </c>
      <c r="B14" s="88">
        <f>SUM(B5:B13)</f>
        <v>12283</v>
      </c>
      <c r="C14" s="88">
        <f>SUM(C5:C13)</f>
        <v>12174</v>
      </c>
      <c r="D14" s="88">
        <f>SUM(D5:D13)</f>
        <v>3705</v>
      </c>
      <c r="E14" s="85">
        <f t="shared" si="0"/>
        <v>30.43371118777723</v>
      </c>
      <c r="F14" s="84">
        <f>SUM(F5:F13)</f>
        <v>17617</v>
      </c>
      <c r="G14" s="85">
        <f t="shared" si="1"/>
        <v>-78.96917749900663</v>
      </c>
      <c r="H14" s="86"/>
      <c r="I14" s="86"/>
      <c r="J14" s="101"/>
      <c r="K14" s="101"/>
      <c r="L14" s="102"/>
      <c r="M14" s="103"/>
      <c r="N14" s="99"/>
    </row>
    <row r="15" spans="1:14" ht="30" customHeight="1">
      <c r="A15" s="87" t="s">
        <v>90</v>
      </c>
      <c r="B15" s="80">
        <f>B16+B17+B18+B19+B20+B21</f>
        <v>2010</v>
      </c>
      <c r="C15" s="80">
        <f>C16+C17+C18+C19+C20+C21</f>
        <v>3713</v>
      </c>
      <c r="D15" s="84">
        <v>3664</v>
      </c>
      <c r="E15" s="85">
        <f t="shared" si="0"/>
        <v>98.68031241583624</v>
      </c>
      <c r="F15" s="89">
        <v>5096</v>
      </c>
      <c r="G15" s="85">
        <f t="shared" si="1"/>
        <v>-28.100470957613815</v>
      </c>
      <c r="H15" s="86"/>
      <c r="I15" s="86"/>
      <c r="J15" s="101"/>
      <c r="K15" s="101"/>
      <c r="L15" s="102"/>
      <c r="M15" s="103"/>
      <c r="N15" s="99"/>
    </row>
    <row r="16" spans="1:14" ht="30" customHeight="1">
      <c r="A16" s="90" t="s">
        <v>91</v>
      </c>
      <c r="B16" s="91">
        <v>10</v>
      </c>
      <c r="C16" s="84">
        <v>0</v>
      </c>
      <c r="D16" s="84"/>
      <c r="E16" s="85"/>
      <c r="F16" s="84">
        <v>60</v>
      </c>
      <c r="G16" s="85">
        <f t="shared" si="1"/>
        <v>-100</v>
      </c>
      <c r="H16" s="86"/>
      <c r="I16" s="86"/>
      <c r="J16" s="101"/>
      <c r="K16" s="101"/>
      <c r="L16" s="102"/>
      <c r="M16" s="103"/>
      <c r="N16" s="99"/>
    </row>
    <row r="17" spans="1:14" ht="30" customHeight="1">
      <c r="A17" s="90" t="s">
        <v>92</v>
      </c>
      <c r="B17" s="91"/>
      <c r="C17" s="84"/>
      <c r="D17" s="84"/>
      <c r="E17" s="85"/>
      <c r="F17" s="84"/>
      <c r="G17" s="85"/>
      <c r="H17" s="86"/>
      <c r="I17" s="86"/>
      <c r="J17" s="101"/>
      <c r="K17" s="101"/>
      <c r="L17" s="102"/>
      <c r="M17" s="103"/>
      <c r="N17" s="99"/>
    </row>
    <row r="18" spans="1:14" ht="30" customHeight="1">
      <c r="A18" s="90" t="s">
        <v>93</v>
      </c>
      <c r="B18" s="91">
        <v>1000</v>
      </c>
      <c r="C18" s="84">
        <v>1676</v>
      </c>
      <c r="D18" s="84">
        <v>1342</v>
      </c>
      <c r="E18" s="85">
        <f>D18/C18*100</f>
        <v>80.07159904534606</v>
      </c>
      <c r="F18" s="84">
        <v>1146</v>
      </c>
      <c r="G18" s="85">
        <f t="shared" si="1"/>
        <v>17.10296684118674</v>
      </c>
      <c r="H18" s="86"/>
      <c r="I18" s="86"/>
      <c r="J18" s="101"/>
      <c r="K18" s="101"/>
      <c r="L18" s="102"/>
      <c r="M18" s="103"/>
      <c r="N18" s="99"/>
    </row>
    <row r="19" spans="1:14" ht="30" customHeight="1">
      <c r="A19" s="92" t="s">
        <v>94</v>
      </c>
      <c r="B19" s="91">
        <v>200</v>
      </c>
      <c r="C19" s="84">
        <v>0</v>
      </c>
      <c r="D19" s="84">
        <v>220</v>
      </c>
      <c r="E19" s="85">
        <v>110</v>
      </c>
      <c r="F19" s="84">
        <v>2436</v>
      </c>
      <c r="G19" s="85">
        <f t="shared" si="1"/>
        <v>-90.9688013136289</v>
      </c>
      <c r="H19" s="93" t="s">
        <v>95</v>
      </c>
      <c r="I19" s="84">
        <f>SUM(I5:I18)</f>
        <v>14193</v>
      </c>
      <c r="J19" s="84">
        <f>SUM(J5:J18)</f>
        <v>16248</v>
      </c>
      <c r="K19" s="84">
        <f>SUM(K5:K18)</f>
        <v>7811</v>
      </c>
      <c r="L19" s="102">
        <f>K19/J19*100</f>
        <v>48.07360905957656</v>
      </c>
      <c r="M19" s="103">
        <f>SUM(M5:M18)</f>
        <v>22273</v>
      </c>
      <c r="N19" s="99">
        <f>(K19-M19)/M19*100</f>
        <v>-64.93063350244691</v>
      </c>
    </row>
    <row r="20" spans="1:14" ht="30" customHeight="1">
      <c r="A20" s="90" t="s">
        <v>96</v>
      </c>
      <c r="B20" s="91">
        <v>800</v>
      </c>
      <c r="C20" s="84">
        <v>1972</v>
      </c>
      <c r="D20" s="84">
        <v>1880</v>
      </c>
      <c r="E20" s="85">
        <f>D20/C20*100</f>
        <v>95.33468559837728</v>
      </c>
      <c r="F20" s="84">
        <v>1345</v>
      </c>
      <c r="G20" s="85">
        <f t="shared" si="1"/>
        <v>39.77695167286245</v>
      </c>
      <c r="H20" s="94" t="s">
        <v>97</v>
      </c>
      <c r="I20" s="104">
        <v>100</v>
      </c>
      <c r="J20" s="84">
        <v>100</v>
      </c>
      <c r="K20" s="101">
        <v>29</v>
      </c>
      <c r="L20" s="102">
        <f>K20/J20*100</f>
        <v>28.999999999999996</v>
      </c>
      <c r="M20" s="103">
        <v>50</v>
      </c>
      <c r="N20" s="99">
        <f>(K20-M20)/M20*100</f>
        <v>-42</v>
      </c>
    </row>
    <row r="21" spans="1:14" ht="30" customHeight="1">
      <c r="A21" s="90" t="s">
        <v>98</v>
      </c>
      <c r="B21" s="91"/>
      <c r="C21" s="84">
        <v>65</v>
      </c>
      <c r="D21" s="84">
        <v>181</v>
      </c>
      <c r="E21" s="85"/>
      <c r="F21" s="84"/>
      <c r="G21" s="85"/>
      <c r="H21" s="94" t="s">
        <v>99</v>
      </c>
      <c r="I21" s="86"/>
      <c r="J21" s="101"/>
      <c r="K21" s="101"/>
      <c r="L21" s="102"/>
      <c r="M21" s="103">
        <v>40</v>
      </c>
      <c r="N21" s="99">
        <f>(K21-M21)/M21*100</f>
        <v>-100</v>
      </c>
    </row>
    <row r="22" spans="1:14" ht="30" customHeight="1">
      <c r="A22" s="90" t="s">
        <v>100</v>
      </c>
      <c r="B22" s="91"/>
      <c r="C22" s="84"/>
      <c r="D22" s="84">
        <v>36</v>
      </c>
      <c r="E22" s="85"/>
      <c r="F22" s="84">
        <v>109</v>
      </c>
      <c r="G22" s="85">
        <f>(D22-F22)/F22*100</f>
        <v>-66.97247706422019</v>
      </c>
      <c r="H22" s="94" t="s">
        <v>101</v>
      </c>
      <c r="I22" s="86"/>
      <c r="J22" s="101"/>
      <c r="K22" s="101">
        <v>650</v>
      </c>
      <c r="L22" s="102"/>
      <c r="M22" s="103">
        <v>17915</v>
      </c>
      <c r="N22" s="99">
        <f>(K22-M22)/M22*100</f>
        <v>-96.37175551214067</v>
      </c>
    </row>
    <row r="23" spans="1:14" ht="45.75" customHeight="1">
      <c r="A23" s="90" t="s">
        <v>102</v>
      </c>
      <c r="B23" s="80"/>
      <c r="C23" s="89"/>
      <c r="D23" s="89">
        <v>650</v>
      </c>
      <c r="E23" s="95"/>
      <c r="F23" s="89">
        <v>17915</v>
      </c>
      <c r="G23" s="85">
        <f>(D23-F23)/F23*100</f>
        <v>-96.37175551214067</v>
      </c>
      <c r="H23" s="96"/>
      <c r="I23" s="96"/>
      <c r="J23" s="96"/>
      <c r="K23" s="103"/>
      <c r="L23" s="102"/>
      <c r="M23" s="103"/>
      <c r="N23" s="99"/>
    </row>
    <row r="24" spans="1:14" ht="30" customHeight="1">
      <c r="A24" s="97" t="s">
        <v>103</v>
      </c>
      <c r="B24" s="80"/>
      <c r="C24" s="84">
        <v>461</v>
      </c>
      <c r="D24" s="84">
        <v>461</v>
      </c>
      <c r="E24" s="85">
        <f>D24/C24*100</f>
        <v>100</v>
      </c>
      <c r="F24" s="84">
        <v>111</v>
      </c>
      <c r="G24" s="85">
        <f>(D24-F24)/F24*100</f>
        <v>315.31531531531533</v>
      </c>
      <c r="H24" s="96"/>
      <c r="I24" s="96"/>
      <c r="J24" s="96"/>
      <c r="K24" s="103"/>
      <c r="L24" s="102"/>
      <c r="M24" s="103"/>
      <c r="N24" s="99"/>
    </row>
    <row r="25" spans="1:14" ht="30" customHeight="1">
      <c r="A25" s="97" t="s">
        <v>104</v>
      </c>
      <c r="B25" s="97"/>
      <c r="C25" s="84"/>
      <c r="D25" s="84">
        <v>16</v>
      </c>
      <c r="E25" s="85"/>
      <c r="F25" s="84"/>
      <c r="G25" s="85"/>
      <c r="H25" s="89" t="s">
        <v>105</v>
      </c>
      <c r="I25" s="89">
        <f>I19+I20</f>
        <v>14293</v>
      </c>
      <c r="J25" s="89">
        <f>J19+J20</f>
        <v>16348</v>
      </c>
      <c r="K25" s="105">
        <f>K22+K21+K20+K19</f>
        <v>8490</v>
      </c>
      <c r="L25" s="106">
        <f>K25/J25*100</f>
        <v>51.932958160019574</v>
      </c>
      <c r="M25" s="107">
        <f>M22+M21+M20+M19</f>
        <v>40278</v>
      </c>
      <c r="N25" s="108">
        <f>(K25-M25)/M25*100</f>
        <v>-78.9214956055415</v>
      </c>
    </row>
    <row r="26" spans="1:14" ht="30" customHeight="1">
      <c r="A26" s="80" t="s">
        <v>106</v>
      </c>
      <c r="B26" s="88">
        <f>B14+B15+B23+B24</f>
        <v>14293</v>
      </c>
      <c r="C26" s="88">
        <f>C14+C15+C23+C24</f>
        <v>16348</v>
      </c>
      <c r="D26" s="89">
        <f>D14+D15+D23+D24+D25</f>
        <v>8496</v>
      </c>
      <c r="E26" s="95">
        <f>D26/C26*100</f>
        <v>51.96965989723513</v>
      </c>
      <c r="F26" s="89">
        <f>F14+F15+F23+F24</f>
        <v>40739</v>
      </c>
      <c r="G26" s="85">
        <f>(D26-F26)/F26*100</f>
        <v>-79.14529075333219</v>
      </c>
      <c r="H26" s="98" t="s">
        <v>107</v>
      </c>
      <c r="I26" s="94"/>
      <c r="J26" s="101"/>
      <c r="K26" s="101">
        <f>D26-K25</f>
        <v>6</v>
      </c>
      <c r="L26" s="102"/>
      <c r="M26" s="103">
        <f>F26-M25</f>
        <v>461</v>
      </c>
      <c r="N26" s="99">
        <f>(K26-M26)/M26*100</f>
        <v>-98.69848156182212</v>
      </c>
    </row>
    <row r="27" ht="30" customHeight="1"/>
    <row r="28" ht="40.5" customHeight="1"/>
    <row r="29" ht="30" customHeight="1"/>
    <row r="30" ht="30" customHeight="1"/>
    <row r="31" ht="30" customHeight="1"/>
    <row r="36" ht="14.25">
      <c r="J36" s="72"/>
    </row>
    <row r="37" spans="11:14" ht="14.25">
      <c r="K37" s="72"/>
      <c r="L37" s="72"/>
      <c r="M37" s="72"/>
      <c r="N37" s="109"/>
    </row>
    <row r="38" ht="14.25">
      <c r="O38" s="72"/>
    </row>
    <row r="42" spans="1:15" s="72" customFormat="1" ht="14.25">
      <c r="A42" s="73"/>
      <c r="B42" s="73"/>
      <c r="C42" s="74"/>
      <c r="D42" s="74"/>
      <c r="E42" s="74"/>
      <c r="F42" s="74"/>
      <c r="G42" s="74"/>
      <c r="H42" s="73"/>
      <c r="I42" s="73"/>
      <c r="J42" s="73"/>
      <c r="K42" s="73"/>
      <c r="L42" s="73"/>
      <c r="M42" s="73"/>
      <c r="N42" s="75"/>
      <c r="O42" s="73"/>
    </row>
  </sheetData>
  <sheetProtection/>
  <mergeCells count="4">
    <mergeCell ref="A1:N1"/>
    <mergeCell ref="L2:N2"/>
    <mergeCell ref="A3:E3"/>
    <mergeCell ref="H3:L3"/>
  </mergeCells>
  <printOptions horizontalCentered="1"/>
  <pageMargins left="0.79" right="0.79" top="0.98" bottom="0.79" header="0.31" footer="0.31"/>
  <pageSetup firstPageNumber="13" useFirstPageNumber="1"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V2"/>
    </sheetView>
  </sheetViews>
  <sheetFormatPr defaultColWidth="14.00390625" defaultRowHeight="14.25" customHeight="1"/>
  <cols>
    <col min="1" max="1" width="26.75390625" style="29" customWidth="1"/>
    <col min="2" max="2" width="10.125" style="29" customWidth="1"/>
    <col min="3" max="3" width="9.75390625" style="29" customWidth="1"/>
    <col min="4" max="5" width="10.75390625" style="29" customWidth="1"/>
    <col min="6" max="7" width="9.50390625" style="29" customWidth="1"/>
    <col min="8" max="9" width="10.00390625" style="29" customWidth="1"/>
    <col min="10" max="11" width="9.125" style="29" customWidth="1"/>
    <col min="12" max="15" width="7.75390625" style="29" customWidth="1"/>
    <col min="16" max="16" width="9.125" style="29" customWidth="1"/>
    <col min="17" max="17" width="11.75390625" style="29" customWidth="1"/>
    <col min="18" max="18" width="10.50390625" style="29" customWidth="1"/>
    <col min="19" max="19" width="7.50390625" style="29" customWidth="1"/>
    <col min="20" max="20" width="11.125" style="29" customWidth="1"/>
    <col min="21" max="21" width="7.625" style="29" customWidth="1"/>
    <col min="22" max="22" width="6.50390625" style="29" customWidth="1"/>
    <col min="23" max="255" width="8.875" style="29" customWidth="1"/>
    <col min="256" max="16384" width="33.25390625" style="29" customWidth="1"/>
  </cols>
  <sheetData>
    <row r="1" spans="1:15" ht="7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22" s="26" customFormat="1" ht="36" customHeight="1">
      <c r="A2" s="148" t="s">
        <v>108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26" customFormat="1" ht="20.25" customHeight="1">
      <c r="A3" s="32"/>
      <c r="B3" s="33"/>
      <c r="C3" s="33"/>
      <c r="D3" s="31"/>
      <c r="E3" s="31"/>
      <c r="F3" s="33"/>
      <c r="G3" s="33"/>
      <c r="H3" s="33"/>
      <c r="I3" s="33"/>
      <c r="J3" s="33"/>
      <c r="K3" s="33"/>
      <c r="L3" s="53"/>
      <c r="M3" s="53"/>
      <c r="N3" s="53"/>
      <c r="O3" s="53"/>
      <c r="T3" s="149" t="s">
        <v>109</v>
      </c>
      <c r="U3" s="150"/>
      <c r="V3" s="150"/>
    </row>
    <row r="4" spans="1:22" s="27" customFormat="1" ht="30" customHeight="1">
      <c r="A4" s="34"/>
      <c r="B4" s="151" t="s">
        <v>110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54" t="s">
        <v>111</v>
      </c>
      <c r="Q4" s="154"/>
      <c r="R4" s="154"/>
      <c r="S4" s="154"/>
      <c r="T4" s="154"/>
      <c r="U4" s="154"/>
      <c r="V4" s="154"/>
    </row>
    <row r="5" spans="1:22" s="28" customFormat="1" ht="44.25" customHeight="1">
      <c r="A5" s="159" t="s">
        <v>112</v>
      </c>
      <c r="B5" s="155" t="s">
        <v>113</v>
      </c>
      <c r="C5" s="156"/>
      <c r="D5" s="157" t="s">
        <v>114</v>
      </c>
      <c r="E5" s="158"/>
      <c r="F5" s="157" t="s">
        <v>115</v>
      </c>
      <c r="G5" s="158"/>
      <c r="H5" s="157" t="s">
        <v>116</v>
      </c>
      <c r="I5" s="158"/>
      <c r="J5" s="157" t="s">
        <v>117</v>
      </c>
      <c r="K5" s="158"/>
      <c r="L5" s="157" t="s">
        <v>118</v>
      </c>
      <c r="M5" s="158"/>
      <c r="N5" s="157" t="s">
        <v>119</v>
      </c>
      <c r="O5" s="158"/>
      <c r="P5" s="161" t="s">
        <v>120</v>
      </c>
      <c r="Q5" s="163" t="s">
        <v>114</v>
      </c>
      <c r="R5" s="163" t="s">
        <v>115</v>
      </c>
      <c r="S5" s="163" t="s">
        <v>121</v>
      </c>
      <c r="T5" s="163" t="s">
        <v>122</v>
      </c>
      <c r="U5" s="163" t="s">
        <v>118</v>
      </c>
      <c r="V5" s="163" t="s">
        <v>119</v>
      </c>
    </row>
    <row r="6" spans="1:22" s="28" customFormat="1" ht="44.25" customHeight="1">
      <c r="A6" s="160"/>
      <c r="B6" s="35" t="s">
        <v>123</v>
      </c>
      <c r="C6" s="35" t="s">
        <v>124</v>
      </c>
      <c r="D6" s="35" t="s">
        <v>123</v>
      </c>
      <c r="E6" s="35" t="s">
        <v>124</v>
      </c>
      <c r="F6" s="35" t="s">
        <v>123</v>
      </c>
      <c r="G6" s="35" t="s">
        <v>124</v>
      </c>
      <c r="H6" s="35" t="s">
        <v>123</v>
      </c>
      <c r="I6" s="35" t="s">
        <v>124</v>
      </c>
      <c r="J6" s="35" t="s">
        <v>123</v>
      </c>
      <c r="K6" s="35" t="s">
        <v>124</v>
      </c>
      <c r="L6" s="35" t="s">
        <v>123</v>
      </c>
      <c r="M6" s="35" t="s">
        <v>124</v>
      </c>
      <c r="N6" s="35" t="s">
        <v>123</v>
      </c>
      <c r="O6" s="35" t="s">
        <v>124</v>
      </c>
      <c r="P6" s="162"/>
      <c r="Q6" s="164"/>
      <c r="R6" s="164"/>
      <c r="S6" s="164"/>
      <c r="T6" s="164"/>
      <c r="U6" s="164"/>
      <c r="V6" s="164"/>
    </row>
    <row r="7" spans="1:22" ht="37.5" customHeight="1">
      <c r="A7" s="36" t="s">
        <v>125</v>
      </c>
      <c r="B7" s="37">
        <f>B8+B9+B10+B11+B12+B13</f>
        <v>36637</v>
      </c>
      <c r="C7" s="37">
        <f aca="true" t="shared" si="0" ref="C7:O7">C8+C9+C10+C11+C12+C13</f>
        <v>37684</v>
      </c>
      <c r="D7" s="37">
        <f t="shared" si="0"/>
        <v>13082</v>
      </c>
      <c r="E7" s="37">
        <f t="shared" si="0"/>
        <v>13697</v>
      </c>
      <c r="F7" s="37">
        <f t="shared" si="0"/>
        <v>4641</v>
      </c>
      <c r="G7" s="37">
        <f t="shared" si="0"/>
        <v>4693</v>
      </c>
      <c r="H7" s="37">
        <f t="shared" si="0"/>
        <v>4452</v>
      </c>
      <c r="I7" s="37">
        <f t="shared" si="0"/>
        <v>4832</v>
      </c>
      <c r="J7" s="37">
        <f t="shared" si="0"/>
        <v>14002</v>
      </c>
      <c r="K7" s="37">
        <f t="shared" si="0"/>
        <v>14002</v>
      </c>
      <c r="L7" s="37">
        <f t="shared" si="0"/>
        <v>166</v>
      </c>
      <c r="M7" s="37">
        <f t="shared" si="0"/>
        <v>166</v>
      </c>
      <c r="N7" s="37">
        <f t="shared" si="0"/>
        <v>294</v>
      </c>
      <c r="O7" s="37">
        <f t="shared" si="0"/>
        <v>294</v>
      </c>
      <c r="P7" s="37">
        <f aca="true" t="shared" si="1" ref="P7:P14">SUM(Q7:V7)</f>
        <v>34940</v>
      </c>
      <c r="Q7" s="60">
        <v>9143</v>
      </c>
      <c r="R7" s="60">
        <v>5168</v>
      </c>
      <c r="S7" s="61">
        <v>6223</v>
      </c>
      <c r="T7" s="60">
        <v>13978</v>
      </c>
      <c r="U7" s="60">
        <v>187</v>
      </c>
      <c r="V7" s="60">
        <v>241</v>
      </c>
    </row>
    <row r="8" spans="1:22" ht="37.5" customHeight="1">
      <c r="A8" s="38" t="s">
        <v>126</v>
      </c>
      <c r="B8" s="37">
        <f aca="true" t="shared" si="2" ref="B8:C10">D8+F8+H8+J8+L8+N8</f>
        <v>18476</v>
      </c>
      <c r="C8" s="37">
        <f t="shared" si="2"/>
        <v>18856</v>
      </c>
      <c r="D8" s="39">
        <v>10062</v>
      </c>
      <c r="E8" s="39">
        <v>10062</v>
      </c>
      <c r="F8" s="39">
        <v>959</v>
      </c>
      <c r="G8" s="39">
        <v>959</v>
      </c>
      <c r="H8" s="39">
        <v>3607</v>
      </c>
      <c r="I8" s="54">
        <v>3987</v>
      </c>
      <c r="J8" s="39">
        <v>3407</v>
      </c>
      <c r="K8" s="39">
        <v>3407</v>
      </c>
      <c r="L8" s="39">
        <v>151</v>
      </c>
      <c r="M8" s="39">
        <v>151</v>
      </c>
      <c r="N8" s="39">
        <v>290</v>
      </c>
      <c r="O8" s="39">
        <v>290</v>
      </c>
      <c r="P8" s="37">
        <f t="shared" si="1"/>
        <v>14629</v>
      </c>
      <c r="Q8" s="60">
        <v>5106</v>
      </c>
      <c r="R8" s="60">
        <v>1160</v>
      </c>
      <c r="S8" s="61">
        <v>4750</v>
      </c>
      <c r="T8" s="60">
        <v>3211</v>
      </c>
      <c r="U8" s="60">
        <v>166</v>
      </c>
      <c r="V8" s="60">
        <v>236</v>
      </c>
    </row>
    <row r="9" spans="1:22" ht="37.5" customHeight="1">
      <c r="A9" s="40" t="s">
        <v>127</v>
      </c>
      <c r="B9" s="41">
        <f t="shared" si="2"/>
        <v>250</v>
      </c>
      <c r="C9" s="41">
        <f t="shared" si="2"/>
        <v>250</v>
      </c>
      <c r="D9" s="42">
        <v>20</v>
      </c>
      <c r="E9" s="42">
        <v>20</v>
      </c>
      <c r="F9" s="42">
        <v>30</v>
      </c>
      <c r="G9" s="42">
        <v>30</v>
      </c>
      <c r="H9" s="42">
        <v>35</v>
      </c>
      <c r="I9" s="55">
        <v>35</v>
      </c>
      <c r="J9" s="56">
        <v>146</v>
      </c>
      <c r="K9" s="56">
        <v>146</v>
      </c>
      <c r="L9" s="56">
        <v>15</v>
      </c>
      <c r="M9" s="56">
        <v>15</v>
      </c>
      <c r="N9" s="56">
        <v>4</v>
      </c>
      <c r="O9" s="56">
        <v>4</v>
      </c>
      <c r="P9" s="37">
        <f t="shared" si="1"/>
        <v>249</v>
      </c>
      <c r="Q9" s="60">
        <v>7</v>
      </c>
      <c r="R9" s="60">
        <v>31</v>
      </c>
      <c r="S9" s="61">
        <v>48</v>
      </c>
      <c r="T9" s="60">
        <v>142</v>
      </c>
      <c r="U9" s="60">
        <v>16</v>
      </c>
      <c r="V9" s="60">
        <v>5</v>
      </c>
    </row>
    <row r="10" spans="1:22" ht="37.5" customHeight="1">
      <c r="A10" s="43" t="s">
        <v>128</v>
      </c>
      <c r="B10" s="41">
        <f t="shared" si="2"/>
        <v>17101</v>
      </c>
      <c r="C10" s="41">
        <f t="shared" si="2"/>
        <v>17768</v>
      </c>
      <c r="D10" s="44">
        <v>3000</v>
      </c>
      <c r="E10" s="44">
        <v>3615</v>
      </c>
      <c r="F10" s="44">
        <v>3652</v>
      </c>
      <c r="G10" s="44">
        <v>3704</v>
      </c>
      <c r="H10" s="44"/>
      <c r="I10" s="57"/>
      <c r="J10" s="56">
        <v>10449</v>
      </c>
      <c r="K10" s="56">
        <v>10449</v>
      </c>
      <c r="L10" s="58"/>
      <c r="M10" s="58"/>
      <c r="N10" s="58"/>
      <c r="O10" s="58"/>
      <c r="P10" s="37">
        <f t="shared" si="1"/>
        <v>18779</v>
      </c>
      <c r="Q10" s="60">
        <v>4030</v>
      </c>
      <c r="R10" s="60">
        <v>3968</v>
      </c>
      <c r="S10" s="62">
        <v>156</v>
      </c>
      <c r="T10" s="63">
        <v>10625</v>
      </c>
      <c r="U10" s="63">
        <v>0</v>
      </c>
      <c r="V10" s="63">
        <v>0</v>
      </c>
    </row>
    <row r="11" spans="1:22" ht="37.5" customHeight="1">
      <c r="A11" s="43" t="s">
        <v>129</v>
      </c>
      <c r="B11" s="41"/>
      <c r="C11" s="41"/>
      <c r="D11" s="44"/>
      <c r="E11" s="44"/>
      <c r="F11" s="44"/>
      <c r="G11" s="44"/>
      <c r="H11" s="44"/>
      <c r="I11" s="57"/>
      <c r="J11" s="56"/>
      <c r="K11" s="56"/>
      <c r="L11" s="58"/>
      <c r="M11" s="58"/>
      <c r="N11" s="58"/>
      <c r="O11" s="58"/>
      <c r="P11" s="37">
        <f t="shared" si="1"/>
        <v>0</v>
      </c>
      <c r="Q11" s="64">
        <v>0</v>
      </c>
      <c r="R11" s="60">
        <v>0</v>
      </c>
      <c r="S11" s="65">
        <v>0</v>
      </c>
      <c r="T11" s="66">
        <v>0</v>
      </c>
      <c r="U11" s="66">
        <v>0</v>
      </c>
      <c r="V11" s="66">
        <v>0</v>
      </c>
    </row>
    <row r="12" spans="1:22" ht="37.5" customHeight="1">
      <c r="A12" s="43" t="s">
        <v>130</v>
      </c>
      <c r="B12" s="41">
        <f>D12+F12+H12+J12+L12+N12</f>
        <v>810</v>
      </c>
      <c r="C12" s="41">
        <f>E12+G12+I12+K12+M12+O12</f>
        <v>810</v>
      </c>
      <c r="D12" s="44"/>
      <c r="E12" s="44"/>
      <c r="F12" s="44"/>
      <c r="G12" s="44"/>
      <c r="H12" s="44">
        <v>810</v>
      </c>
      <c r="I12" s="57">
        <v>810</v>
      </c>
      <c r="J12" s="56"/>
      <c r="K12" s="56"/>
      <c r="L12" s="58"/>
      <c r="M12" s="58"/>
      <c r="N12" s="58"/>
      <c r="O12" s="58"/>
      <c r="P12" s="37">
        <f t="shared" si="1"/>
        <v>1265</v>
      </c>
      <c r="Q12" s="60">
        <v>0</v>
      </c>
      <c r="R12" s="60">
        <v>0</v>
      </c>
      <c r="S12" s="67">
        <v>1265</v>
      </c>
      <c r="T12" s="68">
        <v>0</v>
      </c>
      <c r="U12" s="68">
        <v>0</v>
      </c>
      <c r="V12" s="68">
        <v>0</v>
      </c>
    </row>
    <row r="13" spans="1:22" ht="37.5" customHeight="1">
      <c r="A13" s="43" t="s">
        <v>131</v>
      </c>
      <c r="B13" s="45"/>
      <c r="C13" s="45"/>
      <c r="D13" s="44"/>
      <c r="E13" s="44"/>
      <c r="F13" s="44"/>
      <c r="G13" s="44"/>
      <c r="H13" s="44"/>
      <c r="I13" s="57"/>
      <c r="J13" s="56"/>
      <c r="K13" s="56"/>
      <c r="L13" s="58"/>
      <c r="M13" s="58"/>
      <c r="N13" s="58"/>
      <c r="O13" s="58"/>
      <c r="P13" s="37">
        <f t="shared" si="1"/>
        <v>14</v>
      </c>
      <c r="Q13" s="60">
        <v>0</v>
      </c>
      <c r="R13" s="60">
        <v>9</v>
      </c>
      <c r="S13" s="61">
        <v>0</v>
      </c>
      <c r="T13" s="60">
        <v>0</v>
      </c>
      <c r="U13" s="60">
        <v>5</v>
      </c>
      <c r="V13" s="60">
        <v>0</v>
      </c>
    </row>
    <row r="14" spans="1:22" ht="37.5" customHeight="1">
      <c r="A14" s="43" t="s">
        <v>132</v>
      </c>
      <c r="B14" s="45"/>
      <c r="C14" s="45"/>
      <c r="D14" s="44"/>
      <c r="E14" s="44"/>
      <c r="F14" s="44"/>
      <c r="G14" s="44"/>
      <c r="H14" s="44"/>
      <c r="I14" s="57"/>
      <c r="J14" s="44"/>
      <c r="K14" s="44"/>
      <c r="L14" s="50"/>
      <c r="M14" s="50"/>
      <c r="N14" s="50"/>
      <c r="O14" s="50"/>
      <c r="P14" s="37">
        <f t="shared" si="1"/>
        <v>4</v>
      </c>
      <c r="Q14" s="60"/>
      <c r="R14" s="60"/>
      <c r="S14" s="61">
        <v>4</v>
      </c>
      <c r="T14" s="60"/>
      <c r="U14" s="60"/>
      <c r="V14" s="60"/>
    </row>
    <row r="15" spans="1:22" ht="37.5" customHeight="1">
      <c r="A15" s="46" t="s">
        <v>133</v>
      </c>
      <c r="B15" s="45">
        <f>B16+B17+B18+B19+B20</f>
        <v>33257</v>
      </c>
      <c r="C15" s="45">
        <f aca="true" t="shared" si="3" ref="C15:O15">C16+C17+C18+C19+C20</f>
        <v>34304</v>
      </c>
      <c r="D15" s="45">
        <f t="shared" si="3"/>
        <v>12488</v>
      </c>
      <c r="E15" s="45">
        <f t="shared" si="3"/>
        <v>13103</v>
      </c>
      <c r="F15" s="45">
        <f t="shared" si="3"/>
        <v>3419</v>
      </c>
      <c r="G15" s="45">
        <f t="shared" si="3"/>
        <v>3471</v>
      </c>
      <c r="H15" s="45">
        <f t="shared" si="3"/>
        <v>4094</v>
      </c>
      <c r="I15" s="45">
        <f t="shared" si="3"/>
        <v>4474</v>
      </c>
      <c r="J15" s="45">
        <f t="shared" si="3"/>
        <v>12968</v>
      </c>
      <c r="K15" s="45">
        <f t="shared" si="3"/>
        <v>12968</v>
      </c>
      <c r="L15" s="45">
        <f t="shared" si="3"/>
        <v>110</v>
      </c>
      <c r="M15" s="45">
        <f t="shared" si="3"/>
        <v>110</v>
      </c>
      <c r="N15" s="45">
        <f t="shared" si="3"/>
        <v>178</v>
      </c>
      <c r="O15" s="45">
        <f t="shared" si="3"/>
        <v>178</v>
      </c>
      <c r="P15" s="37">
        <f aca="true" t="shared" si="4" ref="P15:P23">SUM(Q15:V15)</f>
        <v>30699</v>
      </c>
      <c r="Q15" s="60">
        <v>9863</v>
      </c>
      <c r="R15" s="60">
        <v>3556</v>
      </c>
      <c r="S15" s="60">
        <v>4944</v>
      </c>
      <c r="T15" s="60">
        <v>11966</v>
      </c>
      <c r="U15" s="60">
        <v>126</v>
      </c>
      <c r="V15" s="60">
        <v>244</v>
      </c>
    </row>
    <row r="16" spans="1:22" ht="37.5" customHeight="1">
      <c r="A16" s="47" t="s">
        <v>134</v>
      </c>
      <c r="B16" s="45">
        <f>D16+F16+H16+J16+L16+N16</f>
        <v>32747</v>
      </c>
      <c r="C16" s="45">
        <f>E16+G16+I16+K16+M16+O16</f>
        <v>33794</v>
      </c>
      <c r="D16" s="44">
        <v>12488</v>
      </c>
      <c r="E16" s="44">
        <v>13103</v>
      </c>
      <c r="F16" s="44">
        <v>3419</v>
      </c>
      <c r="G16" s="44">
        <v>3471</v>
      </c>
      <c r="H16" s="44">
        <v>4084</v>
      </c>
      <c r="I16" s="57">
        <v>4464</v>
      </c>
      <c r="J16" s="56">
        <v>12513</v>
      </c>
      <c r="K16" s="56">
        <v>12513</v>
      </c>
      <c r="L16" s="56">
        <v>95</v>
      </c>
      <c r="M16" s="56">
        <v>95</v>
      </c>
      <c r="N16" s="56">
        <v>148</v>
      </c>
      <c r="O16" s="56">
        <v>148</v>
      </c>
      <c r="P16" s="37">
        <f t="shared" si="4"/>
        <v>29904</v>
      </c>
      <c r="Q16" s="60">
        <v>9863</v>
      </c>
      <c r="R16" s="60">
        <v>3551</v>
      </c>
      <c r="S16" s="60">
        <v>4857</v>
      </c>
      <c r="T16" s="61">
        <v>11284</v>
      </c>
      <c r="U16" s="61">
        <v>108</v>
      </c>
      <c r="V16" s="60">
        <v>241</v>
      </c>
    </row>
    <row r="17" spans="1:22" ht="37.5" customHeight="1">
      <c r="A17" s="47" t="s">
        <v>135</v>
      </c>
      <c r="B17" s="45">
        <f aca="true" t="shared" si="5" ref="B17:B23">D17+F17+H17+J17+L17+N17</f>
        <v>30</v>
      </c>
      <c r="C17" s="45">
        <f aca="true" t="shared" si="6" ref="C17:C23">E17+G17+I17+K17+M17+O17</f>
        <v>30</v>
      </c>
      <c r="D17" s="44"/>
      <c r="E17" s="44"/>
      <c r="F17" s="44"/>
      <c r="G17" s="44"/>
      <c r="H17" s="44"/>
      <c r="I17" s="57"/>
      <c r="J17" s="56"/>
      <c r="K17" s="56"/>
      <c r="L17" s="56"/>
      <c r="M17" s="56"/>
      <c r="N17" s="56">
        <v>30</v>
      </c>
      <c r="O17" s="56">
        <v>30</v>
      </c>
      <c r="P17" s="37">
        <f t="shared" si="4"/>
        <v>3</v>
      </c>
      <c r="Q17" s="60">
        <v>0</v>
      </c>
      <c r="R17" s="60">
        <v>0</v>
      </c>
      <c r="S17" s="60">
        <v>0</v>
      </c>
      <c r="T17" s="61">
        <v>0</v>
      </c>
      <c r="U17" s="61">
        <v>0</v>
      </c>
      <c r="V17" s="60">
        <v>3</v>
      </c>
    </row>
    <row r="18" spans="1:22" ht="37.5" customHeight="1">
      <c r="A18" s="47" t="s">
        <v>136</v>
      </c>
      <c r="B18" s="45">
        <f t="shared" si="5"/>
        <v>10</v>
      </c>
      <c r="C18" s="45">
        <f t="shared" si="6"/>
        <v>10</v>
      </c>
      <c r="D18" s="44"/>
      <c r="E18" s="44"/>
      <c r="F18" s="44"/>
      <c r="G18" s="44"/>
      <c r="H18" s="44">
        <v>10</v>
      </c>
      <c r="I18" s="57">
        <v>10</v>
      </c>
      <c r="J18" s="56"/>
      <c r="K18" s="56"/>
      <c r="L18" s="56"/>
      <c r="M18" s="56"/>
      <c r="N18" s="56"/>
      <c r="O18" s="56"/>
      <c r="P18" s="37">
        <f t="shared" si="4"/>
        <v>92</v>
      </c>
      <c r="Q18" s="60">
        <v>0</v>
      </c>
      <c r="R18" s="60">
        <v>5</v>
      </c>
      <c r="S18" s="60">
        <v>87</v>
      </c>
      <c r="T18" s="61">
        <v>0</v>
      </c>
      <c r="U18" s="61">
        <v>0</v>
      </c>
      <c r="V18" s="60">
        <v>0</v>
      </c>
    </row>
    <row r="19" spans="1:22" ht="37.5" customHeight="1">
      <c r="A19" s="48" t="s">
        <v>137</v>
      </c>
      <c r="B19" s="45">
        <f t="shared" si="5"/>
        <v>455</v>
      </c>
      <c r="C19" s="45">
        <f t="shared" si="6"/>
        <v>455</v>
      </c>
      <c r="D19" s="44"/>
      <c r="E19" s="44"/>
      <c r="F19" s="44"/>
      <c r="G19" s="44"/>
      <c r="H19" s="44"/>
      <c r="I19" s="57"/>
      <c r="J19" s="56">
        <v>455</v>
      </c>
      <c r="K19" s="56">
        <v>455</v>
      </c>
      <c r="L19" s="56"/>
      <c r="M19" s="56"/>
      <c r="N19" s="56"/>
      <c r="O19" s="56"/>
      <c r="P19" s="37">
        <f t="shared" si="4"/>
        <v>682</v>
      </c>
      <c r="Q19" s="69"/>
      <c r="R19" s="69"/>
      <c r="S19" s="69"/>
      <c r="T19" s="69">
        <v>682</v>
      </c>
      <c r="U19" s="69"/>
      <c r="V19" s="69"/>
    </row>
    <row r="20" spans="1:22" ht="37.5" customHeight="1">
      <c r="A20" s="48" t="s">
        <v>138</v>
      </c>
      <c r="B20" s="45">
        <f t="shared" si="5"/>
        <v>15</v>
      </c>
      <c r="C20" s="45">
        <f t="shared" si="6"/>
        <v>15</v>
      </c>
      <c r="D20" s="44"/>
      <c r="E20" s="44"/>
      <c r="F20" s="44"/>
      <c r="G20" s="44"/>
      <c r="H20" s="44"/>
      <c r="I20" s="57"/>
      <c r="J20" s="56"/>
      <c r="K20" s="56"/>
      <c r="L20" s="56">
        <v>15</v>
      </c>
      <c r="M20" s="56">
        <v>15</v>
      </c>
      <c r="N20" s="56"/>
      <c r="O20" s="56"/>
      <c r="P20" s="59">
        <f t="shared" si="4"/>
        <v>18</v>
      </c>
      <c r="Q20" s="69"/>
      <c r="R20" s="69"/>
      <c r="S20" s="69"/>
      <c r="T20" s="69"/>
      <c r="U20" s="69">
        <v>18</v>
      </c>
      <c r="V20" s="69"/>
    </row>
    <row r="21" spans="1:22" ht="37.5" customHeight="1">
      <c r="A21" s="49" t="s">
        <v>139</v>
      </c>
      <c r="B21" s="45">
        <f t="shared" si="5"/>
        <v>3380</v>
      </c>
      <c r="C21" s="45">
        <f t="shared" si="6"/>
        <v>3380</v>
      </c>
      <c r="D21" s="44">
        <f>D7-D15</f>
        <v>594</v>
      </c>
      <c r="E21" s="44">
        <f aca="true" t="shared" si="7" ref="E21:O21">E7-E15</f>
        <v>594</v>
      </c>
      <c r="F21" s="44">
        <f t="shared" si="7"/>
        <v>1222</v>
      </c>
      <c r="G21" s="44">
        <f t="shared" si="7"/>
        <v>1222</v>
      </c>
      <c r="H21" s="44">
        <f t="shared" si="7"/>
        <v>358</v>
      </c>
      <c r="I21" s="44">
        <f t="shared" si="7"/>
        <v>358</v>
      </c>
      <c r="J21" s="44">
        <f t="shared" si="7"/>
        <v>1034</v>
      </c>
      <c r="K21" s="44">
        <f t="shared" si="7"/>
        <v>1034</v>
      </c>
      <c r="L21" s="44">
        <f t="shared" si="7"/>
        <v>56</v>
      </c>
      <c r="M21" s="44">
        <f t="shared" si="7"/>
        <v>56</v>
      </c>
      <c r="N21" s="44">
        <f t="shared" si="7"/>
        <v>116</v>
      </c>
      <c r="O21" s="44">
        <f t="shared" si="7"/>
        <v>116</v>
      </c>
      <c r="P21" s="37">
        <f t="shared" si="4"/>
        <v>4240</v>
      </c>
      <c r="Q21" s="60">
        <v>-720</v>
      </c>
      <c r="R21" s="60">
        <v>1612</v>
      </c>
      <c r="S21" s="60">
        <v>1279</v>
      </c>
      <c r="T21" s="60">
        <v>2012</v>
      </c>
      <c r="U21" s="60">
        <v>61</v>
      </c>
      <c r="V21" s="60">
        <v>-4</v>
      </c>
    </row>
    <row r="22" spans="1:22" ht="37.5" customHeight="1">
      <c r="A22" s="49" t="s">
        <v>140</v>
      </c>
      <c r="B22" s="45">
        <f t="shared" si="5"/>
        <v>18945</v>
      </c>
      <c r="C22" s="45">
        <f t="shared" si="6"/>
        <v>18945</v>
      </c>
      <c r="D22" s="50"/>
      <c r="E22" s="50"/>
      <c r="F22" s="44">
        <v>8942</v>
      </c>
      <c r="G22" s="44">
        <v>8942</v>
      </c>
      <c r="H22" s="44">
        <v>2465</v>
      </c>
      <c r="I22" s="57">
        <v>2465</v>
      </c>
      <c r="J22" s="56">
        <v>6087</v>
      </c>
      <c r="K22" s="56">
        <v>6087</v>
      </c>
      <c r="L22" s="56">
        <v>1089</v>
      </c>
      <c r="M22" s="56">
        <v>1089</v>
      </c>
      <c r="N22" s="56">
        <v>362</v>
      </c>
      <c r="O22" s="56">
        <v>362</v>
      </c>
      <c r="P22" s="37">
        <f t="shared" si="4"/>
        <v>21077</v>
      </c>
      <c r="Q22" s="69">
        <v>837</v>
      </c>
      <c r="R22" s="69">
        <v>9522</v>
      </c>
      <c r="S22" s="69">
        <v>2951</v>
      </c>
      <c r="T22" s="69">
        <v>6295</v>
      </c>
      <c r="U22" s="69">
        <v>1119</v>
      </c>
      <c r="V22" s="69">
        <v>353</v>
      </c>
    </row>
    <row r="23" spans="1:22" ht="37.5" customHeight="1">
      <c r="A23" s="46" t="s">
        <v>141</v>
      </c>
      <c r="B23" s="45">
        <f t="shared" si="5"/>
        <v>22325</v>
      </c>
      <c r="C23" s="45">
        <f t="shared" si="6"/>
        <v>22325</v>
      </c>
      <c r="D23" s="44">
        <f aca="true" t="shared" si="8" ref="D23:O23">D21+D22</f>
        <v>594</v>
      </c>
      <c r="E23" s="44">
        <f t="shared" si="8"/>
        <v>594</v>
      </c>
      <c r="F23" s="44">
        <f t="shared" si="8"/>
        <v>10164</v>
      </c>
      <c r="G23" s="44">
        <f t="shared" si="8"/>
        <v>10164</v>
      </c>
      <c r="H23" s="44">
        <f t="shared" si="8"/>
        <v>2823</v>
      </c>
      <c r="I23" s="44">
        <f t="shared" si="8"/>
        <v>2823</v>
      </c>
      <c r="J23" s="44">
        <f t="shared" si="8"/>
        <v>7121</v>
      </c>
      <c r="K23" s="44">
        <f t="shared" si="8"/>
        <v>7121</v>
      </c>
      <c r="L23" s="44">
        <f t="shared" si="8"/>
        <v>1145</v>
      </c>
      <c r="M23" s="44">
        <f t="shared" si="8"/>
        <v>1145</v>
      </c>
      <c r="N23" s="44">
        <f t="shared" si="8"/>
        <v>478</v>
      </c>
      <c r="O23" s="44">
        <f t="shared" si="8"/>
        <v>478</v>
      </c>
      <c r="P23" s="37">
        <f t="shared" si="4"/>
        <v>25317</v>
      </c>
      <c r="Q23" s="60">
        <v>117</v>
      </c>
      <c r="R23" s="60">
        <v>11134</v>
      </c>
      <c r="S23" s="60">
        <v>4230</v>
      </c>
      <c r="T23" s="60">
        <v>8307</v>
      </c>
      <c r="U23" s="60">
        <v>1180</v>
      </c>
      <c r="V23" s="60">
        <v>349</v>
      </c>
    </row>
    <row r="24" spans="1:15" ht="15.75" customHeight="1">
      <c r="A24" s="51"/>
      <c r="B24" s="52"/>
      <c r="C24" s="52"/>
      <c r="D24" s="51"/>
      <c r="E24" s="51"/>
      <c r="F24" s="52"/>
      <c r="G24" s="52"/>
      <c r="H24" s="52"/>
      <c r="I24" s="52"/>
      <c r="J24" s="52"/>
      <c r="K24" s="52"/>
      <c r="L24" s="52"/>
      <c r="M24" s="52"/>
      <c r="N24" s="52"/>
      <c r="O24" s="52"/>
    </row>
  </sheetData>
  <sheetProtection/>
  <mergeCells count="19">
    <mergeCell ref="T5:T6"/>
    <mergeCell ref="U5:U6"/>
    <mergeCell ref="V5:V6"/>
    <mergeCell ref="N5:O5"/>
    <mergeCell ref="A5:A6"/>
    <mergeCell ref="P5:P6"/>
    <mergeCell ref="Q5:Q6"/>
    <mergeCell ref="R5:R6"/>
    <mergeCell ref="S5:S6"/>
    <mergeCell ref="A2:V2"/>
    <mergeCell ref="T3:V3"/>
    <mergeCell ref="B4:O4"/>
    <mergeCell ref="P4:V4"/>
    <mergeCell ref="B5:C5"/>
    <mergeCell ref="D5:E5"/>
    <mergeCell ref="F5:G5"/>
    <mergeCell ref="H5:I5"/>
    <mergeCell ref="J5:K5"/>
    <mergeCell ref="L5:M5"/>
  </mergeCells>
  <printOptions horizontalCentered="1"/>
  <pageMargins left="0.79" right="0.79" top="0.98" bottom="0.79" header="0.31" footer="0.31"/>
  <pageSetup firstPageNumber="15" useFirstPageNumber="1" fitToHeight="0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D1">
      <selection activeCell="A1" sqref="A1:O1"/>
    </sheetView>
  </sheetViews>
  <sheetFormatPr defaultColWidth="10.625" defaultRowHeight="13.5"/>
  <cols>
    <col min="1" max="5" width="10.625" style="2" customWidth="1"/>
    <col min="6" max="6" width="11.75390625" style="2" customWidth="1"/>
    <col min="7" max="10" width="10.625" style="2" customWidth="1"/>
    <col min="11" max="11" width="12.25390625" style="2" customWidth="1"/>
    <col min="12" max="16384" width="10.625" style="2" customWidth="1"/>
  </cols>
  <sheetData>
    <row r="1" spans="1:15" ht="27.75" customHeight="1">
      <c r="A1" s="165" t="s">
        <v>142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ht="13.5">
      <c r="O2" s="22"/>
    </row>
    <row r="3" spans="8:15" ht="13.5">
      <c r="H3" s="3" t="s">
        <v>143</v>
      </c>
      <c r="O3" s="22" t="s">
        <v>109</v>
      </c>
    </row>
    <row r="4" spans="1:15" s="1" customFormat="1" ht="15" customHeight="1">
      <c r="A4" s="166" t="s">
        <v>144</v>
      </c>
      <c r="B4" s="167" t="s">
        <v>145</v>
      </c>
      <c r="C4" s="167" t="s">
        <v>145</v>
      </c>
      <c r="D4" s="167" t="s">
        <v>145</v>
      </c>
      <c r="E4" s="167" t="s">
        <v>145</v>
      </c>
      <c r="F4" s="167" t="s">
        <v>146</v>
      </c>
      <c r="G4" s="167" t="s">
        <v>145</v>
      </c>
      <c r="H4" s="167" t="s">
        <v>145</v>
      </c>
      <c r="I4" s="167" t="s">
        <v>145</v>
      </c>
      <c r="J4" s="167" t="s">
        <v>145</v>
      </c>
      <c r="K4" s="167" t="s">
        <v>145</v>
      </c>
      <c r="L4" s="167" t="s">
        <v>145</v>
      </c>
      <c r="M4" s="167" t="s">
        <v>145</v>
      </c>
      <c r="N4" s="167" t="s">
        <v>145</v>
      </c>
      <c r="O4" s="168" t="s">
        <v>145</v>
      </c>
    </row>
    <row r="5" spans="1:15" ht="15" customHeight="1">
      <c r="A5" s="4" t="s">
        <v>147</v>
      </c>
      <c r="B5" s="5" t="s">
        <v>148</v>
      </c>
      <c r="C5" s="5" t="s">
        <v>123</v>
      </c>
      <c r="D5" s="5" t="s">
        <v>7</v>
      </c>
      <c r="E5" s="5" t="s">
        <v>149</v>
      </c>
      <c r="F5" s="5" t="s">
        <v>150</v>
      </c>
      <c r="G5" s="5" t="s">
        <v>148</v>
      </c>
      <c r="H5" s="5" t="s">
        <v>123</v>
      </c>
      <c r="I5" s="5" t="s">
        <v>7</v>
      </c>
      <c r="J5" s="5" t="s">
        <v>149</v>
      </c>
      <c r="K5" s="5" t="s">
        <v>151</v>
      </c>
      <c r="L5" s="5" t="s">
        <v>148</v>
      </c>
      <c r="M5" s="5" t="s">
        <v>123</v>
      </c>
      <c r="N5" s="23" t="s">
        <v>7</v>
      </c>
      <c r="O5" s="23" t="s">
        <v>149</v>
      </c>
    </row>
    <row r="6" spans="1:15" ht="15" customHeight="1">
      <c r="A6" s="4" t="s">
        <v>152</v>
      </c>
      <c r="B6" s="5" t="s">
        <v>145</v>
      </c>
      <c r="C6" s="6" t="s">
        <v>153</v>
      </c>
      <c r="D6" s="6" t="s">
        <v>154</v>
      </c>
      <c r="E6" s="6" t="s">
        <v>155</v>
      </c>
      <c r="F6" s="5" t="s">
        <v>152</v>
      </c>
      <c r="G6" s="5" t="s">
        <v>145</v>
      </c>
      <c r="H6" s="6" t="s">
        <v>156</v>
      </c>
      <c r="I6" s="6" t="s">
        <v>157</v>
      </c>
      <c r="J6" s="6" t="s">
        <v>158</v>
      </c>
      <c r="K6" s="5" t="s">
        <v>152</v>
      </c>
      <c r="L6" s="5" t="s">
        <v>145</v>
      </c>
      <c r="M6" s="6" t="s">
        <v>159</v>
      </c>
      <c r="N6" s="6" t="s">
        <v>160</v>
      </c>
      <c r="O6" s="24" t="s">
        <v>161</v>
      </c>
    </row>
    <row r="7" spans="1:15" ht="15" customHeight="1">
      <c r="A7" s="7" t="s">
        <v>162</v>
      </c>
      <c r="B7" s="8" t="s">
        <v>153</v>
      </c>
      <c r="C7" s="9">
        <v>116889</v>
      </c>
      <c r="D7" s="9">
        <v>168987.582582</v>
      </c>
      <c r="E7" s="10">
        <f>D7/C7</f>
        <v>1.4457098835818598</v>
      </c>
      <c r="F7" s="11" t="s">
        <v>163</v>
      </c>
      <c r="G7" s="8" t="s">
        <v>164</v>
      </c>
      <c r="H7" s="9">
        <v>21805</v>
      </c>
      <c r="I7" s="9">
        <v>20049.586525</v>
      </c>
      <c r="J7" s="10">
        <f>I7/H7</f>
        <v>0.9194949105709699</v>
      </c>
      <c r="K7" s="11" t="s">
        <v>165</v>
      </c>
      <c r="L7" s="8" t="s">
        <v>166</v>
      </c>
      <c r="M7" s="9">
        <f>SUM(M8:M9)</f>
        <v>152366</v>
      </c>
      <c r="N7" s="9">
        <v>158336.682159</v>
      </c>
      <c r="O7" s="10">
        <f aca="true" t="shared" si="0" ref="O7:O12">N7/M7</f>
        <v>1.0391864468385335</v>
      </c>
    </row>
    <row r="8" spans="1:15" ht="15" customHeight="1">
      <c r="A8" s="7" t="s">
        <v>167</v>
      </c>
      <c r="B8" s="8" t="s">
        <v>154</v>
      </c>
      <c r="C8" s="9">
        <v>12687</v>
      </c>
      <c r="D8" s="9">
        <v>5156.859329999999</v>
      </c>
      <c r="E8" s="10">
        <f>D8/C8</f>
        <v>0.40646798533932366</v>
      </c>
      <c r="F8" s="11" t="s">
        <v>168</v>
      </c>
      <c r="G8" s="8" t="s">
        <v>169</v>
      </c>
      <c r="H8" s="9">
        <v>0</v>
      </c>
      <c r="I8" s="9">
        <v>0</v>
      </c>
      <c r="J8" s="10"/>
      <c r="K8" s="11" t="s">
        <v>170</v>
      </c>
      <c r="L8" s="8" t="s">
        <v>171</v>
      </c>
      <c r="M8" s="9">
        <f>51580+21120+36928</f>
        <v>109628</v>
      </c>
      <c r="N8" s="9">
        <v>112559.885986</v>
      </c>
      <c r="O8" s="10">
        <f t="shared" si="0"/>
        <v>1.0267439521472617</v>
      </c>
    </row>
    <row r="9" spans="1:15" ht="15" customHeight="1">
      <c r="A9" s="7" t="s">
        <v>56</v>
      </c>
      <c r="B9" s="8" t="s">
        <v>155</v>
      </c>
      <c r="C9" s="9">
        <v>77219</v>
      </c>
      <c r="D9" s="9">
        <v>573.9509</v>
      </c>
      <c r="E9" s="10">
        <f>D9/C9</f>
        <v>0.007432767842111398</v>
      </c>
      <c r="F9" s="11" t="s">
        <v>172</v>
      </c>
      <c r="G9" s="8" t="s">
        <v>173</v>
      </c>
      <c r="H9" s="9">
        <v>0</v>
      </c>
      <c r="I9" s="9">
        <v>77.290708</v>
      </c>
      <c r="J9" s="10"/>
      <c r="K9" s="11" t="s">
        <v>174</v>
      </c>
      <c r="L9" s="8" t="s">
        <v>175</v>
      </c>
      <c r="M9" s="9">
        <f>33413+9325</f>
        <v>42738</v>
      </c>
      <c r="N9" s="9">
        <v>45776.796173</v>
      </c>
      <c r="O9" s="10">
        <f t="shared" si="0"/>
        <v>1.0711029101268192</v>
      </c>
    </row>
    <row r="10" spans="1:15" ht="15" customHeight="1">
      <c r="A10" s="7" t="s">
        <v>176</v>
      </c>
      <c r="B10" s="8" t="s">
        <v>156</v>
      </c>
      <c r="C10" s="9">
        <v>19350</v>
      </c>
      <c r="D10" s="9">
        <v>22138.108655</v>
      </c>
      <c r="E10" s="10">
        <f>D10/C10</f>
        <v>1.1440883025839794</v>
      </c>
      <c r="F10" s="11" t="s">
        <v>177</v>
      </c>
      <c r="G10" s="8" t="s">
        <v>178</v>
      </c>
      <c r="H10" s="9">
        <v>7669</v>
      </c>
      <c r="I10" s="9">
        <v>9967.044611</v>
      </c>
      <c r="J10" s="10">
        <f aca="true" t="shared" si="1" ref="J10:J29">I10/H10</f>
        <v>1.299653750293389</v>
      </c>
      <c r="K10" s="11" t="s">
        <v>179</v>
      </c>
      <c r="L10" s="8" t="s">
        <v>180</v>
      </c>
      <c r="M10" s="9">
        <f>SUM(M11:M12)</f>
        <v>61928</v>
      </c>
      <c r="N10" s="9">
        <v>35588.877484</v>
      </c>
      <c r="O10" s="10">
        <f t="shared" si="0"/>
        <v>0.5746815250613615</v>
      </c>
    </row>
    <row r="11" spans="1:15" ht="15" customHeight="1">
      <c r="A11" s="7" t="s">
        <v>181</v>
      </c>
      <c r="B11" s="8" t="s">
        <v>157</v>
      </c>
      <c r="C11" s="12">
        <v>0</v>
      </c>
      <c r="D11" s="12">
        <v>0</v>
      </c>
      <c r="E11" s="10"/>
      <c r="F11" s="11" t="s">
        <v>182</v>
      </c>
      <c r="G11" s="8" t="s">
        <v>183</v>
      </c>
      <c r="H11" s="9">
        <v>32774</v>
      </c>
      <c r="I11" s="9">
        <v>44951.234382</v>
      </c>
      <c r="J11" s="10">
        <f t="shared" si="1"/>
        <v>1.3715516684567035</v>
      </c>
      <c r="K11" s="11" t="s">
        <v>184</v>
      </c>
      <c r="L11" s="8" t="s">
        <v>185</v>
      </c>
      <c r="M11" s="9">
        <v>50378</v>
      </c>
      <c r="N11" s="9">
        <v>17760.382693</v>
      </c>
      <c r="O11" s="10">
        <f t="shared" si="0"/>
        <v>0.3525424330660209</v>
      </c>
    </row>
    <row r="12" spans="1:15" ht="15" customHeight="1">
      <c r="A12" s="7" t="s">
        <v>186</v>
      </c>
      <c r="B12" s="8" t="s">
        <v>158</v>
      </c>
      <c r="C12" s="12">
        <v>0</v>
      </c>
      <c r="D12" s="12">
        <v>0</v>
      </c>
      <c r="E12" s="10"/>
      <c r="F12" s="11" t="s">
        <v>187</v>
      </c>
      <c r="G12" s="8" t="s">
        <v>188</v>
      </c>
      <c r="H12" s="9">
        <v>18</v>
      </c>
      <c r="I12" s="9">
        <v>183.9987</v>
      </c>
      <c r="J12" s="10">
        <f t="shared" si="1"/>
        <v>10.222150000000001</v>
      </c>
      <c r="K12" s="11" t="s">
        <v>189</v>
      </c>
      <c r="L12" s="8" t="s">
        <v>190</v>
      </c>
      <c r="M12" s="9">
        <v>11550</v>
      </c>
      <c r="N12" s="9">
        <v>17828.494791</v>
      </c>
      <c r="O12" s="10">
        <f t="shared" si="0"/>
        <v>1.5435926225974026</v>
      </c>
    </row>
    <row r="13" spans="1:15" ht="15" customHeight="1">
      <c r="A13" s="7" t="s">
        <v>191</v>
      </c>
      <c r="B13" s="8" t="s">
        <v>159</v>
      </c>
      <c r="C13" s="9">
        <v>692</v>
      </c>
      <c r="D13" s="9">
        <v>2105.551615</v>
      </c>
      <c r="E13" s="10">
        <f>D13/C13</f>
        <v>3.0427046459537572</v>
      </c>
      <c r="F13" s="11" t="s">
        <v>192</v>
      </c>
      <c r="G13" s="8" t="s">
        <v>193</v>
      </c>
      <c r="H13" s="9">
        <v>2435</v>
      </c>
      <c r="I13" s="9">
        <v>2296.638747</v>
      </c>
      <c r="J13" s="10">
        <f t="shared" si="1"/>
        <v>0.9431781301848049</v>
      </c>
      <c r="K13" s="11" t="s">
        <v>194</v>
      </c>
      <c r="L13" s="8" t="s">
        <v>195</v>
      </c>
      <c r="M13" s="9">
        <v>0</v>
      </c>
      <c r="N13" s="9">
        <v>0</v>
      </c>
      <c r="O13" s="10"/>
    </row>
    <row r="14" spans="1:15" ht="15" customHeight="1">
      <c r="A14" s="13" t="s">
        <v>145</v>
      </c>
      <c r="B14" s="8" t="s">
        <v>160</v>
      </c>
      <c r="C14" s="14" t="s">
        <v>145</v>
      </c>
      <c r="D14" s="12" t="s">
        <v>145</v>
      </c>
      <c r="E14" s="10"/>
      <c r="F14" s="11" t="s">
        <v>196</v>
      </c>
      <c r="G14" s="8" t="s">
        <v>197</v>
      </c>
      <c r="H14" s="9">
        <v>42983</v>
      </c>
      <c r="I14" s="9">
        <v>21643.582711000003</v>
      </c>
      <c r="J14" s="10">
        <f t="shared" si="1"/>
        <v>0.5035382060582091</v>
      </c>
      <c r="K14" s="11" t="s">
        <v>198</v>
      </c>
      <c r="L14" s="8" t="s">
        <v>199</v>
      </c>
      <c r="M14" s="9">
        <v>0</v>
      </c>
      <c r="N14" s="9">
        <v>0</v>
      </c>
      <c r="O14" s="10"/>
    </row>
    <row r="15" spans="1:15" ht="15" customHeight="1">
      <c r="A15" s="7" t="s">
        <v>145</v>
      </c>
      <c r="B15" s="8" t="s">
        <v>161</v>
      </c>
      <c r="C15" s="14" t="s">
        <v>145</v>
      </c>
      <c r="D15" s="12" t="s">
        <v>145</v>
      </c>
      <c r="E15" s="10"/>
      <c r="F15" s="11" t="s">
        <v>200</v>
      </c>
      <c r="G15" s="8" t="s">
        <v>201</v>
      </c>
      <c r="H15" s="9">
        <v>35299</v>
      </c>
      <c r="I15" s="9">
        <v>40486.042816</v>
      </c>
      <c r="J15" s="10">
        <f t="shared" si="1"/>
        <v>1.1469458856058246</v>
      </c>
      <c r="K15" s="11" t="s">
        <v>202</v>
      </c>
      <c r="L15" s="8" t="s">
        <v>203</v>
      </c>
      <c r="M15" s="9">
        <v>0</v>
      </c>
      <c r="N15" s="9">
        <v>0</v>
      </c>
      <c r="O15" s="10"/>
    </row>
    <row r="16" spans="1:15" ht="15" customHeight="1">
      <c r="A16" s="7" t="s">
        <v>145</v>
      </c>
      <c r="B16" s="8" t="s">
        <v>204</v>
      </c>
      <c r="C16" s="14" t="s">
        <v>145</v>
      </c>
      <c r="D16" s="12" t="s">
        <v>145</v>
      </c>
      <c r="E16" s="10"/>
      <c r="F16" s="11" t="s">
        <v>205</v>
      </c>
      <c r="G16" s="8" t="s">
        <v>206</v>
      </c>
      <c r="H16" s="9">
        <v>2509</v>
      </c>
      <c r="I16" s="9">
        <v>4350.574282</v>
      </c>
      <c r="J16" s="10">
        <f t="shared" si="1"/>
        <v>1.7339873583100835</v>
      </c>
      <c r="K16" s="11" t="s">
        <v>145</v>
      </c>
      <c r="L16" s="8" t="s">
        <v>207</v>
      </c>
      <c r="M16" s="9" t="s">
        <v>145</v>
      </c>
      <c r="N16" s="9" t="s">
        <v>145</v>
      </c>
      <c r="O16" s="10"/>
    </row>
    <row r="17" spans="1:15" ht="15" customHeight="1">
      <c r="A17" s="7" t="s">
        <v>145</v>
      </c>
      <c r="B17" s="8" t="s">
        <v>208</v>
      </c>
      <c r="C17" s="12" t="s">
        <v>145</v>
      </c>
      <c r="D17" s="12" t="s">
        <v>145</v>
      </c>
      <c r="E17" s="10"/>
      <c r="F17" s="11" t="s">
        <v>209</v>
      </c>
      <c r="G17" s="8" t="s">
        <v>210</v>
      </c>
      <c r="H17" s="9">
        <v>14366</v>
      </c>
      <c r="I17" s="9">
        <v>4920.045409</v>
      </c>
      <c r="J17" s="10">
        <f t="shared" si="1"/>
        <v>0.34247844974244745</v>
      </c>
      <c r="K17" s="5" t="s">
        <v>211</v>
      </c>
      <c r="L17" s="8" t="s">
        <v>212</v>
      </c>
      <c r="M17" s="9" t="s">
        <v>213</v>
      </c>
      <c r="N17" s="9" t="s">
        <v>213</v>
      </c>
      <c r="O17" s="10"/>
    </row>
    <row r="18" spans="1:15" ht="15" customHeight="1">
      <c r="A18" s="7" t="s">
        <v>145</v>
      </c>
      <c r="B18" s="8" t="s">
        <v>214</v>
      </c>
      <c r="C18" s="12" t="s">
        <v>145</v>
      </c>
      <c r="D18" s="12" t="s">
        <v>145</v>
      </c>
      <c r="E18" s="10"/>
      <c r="F18" s="11" t="s">
        <v>215</v>
      </c>
      <c r="G18" s="8" t="s">
        <v>216</v>
      </c>
      <c r="H18" s="9">
        <v>30142</v>
      </c>
      <c r="I18" s="9">
        <v>29356.571718</v>
      </c>
      <c r="J18" s="10">
        <f t="shared" si="1"/>
        <v>0.9739423965894765</v>
      </c>
      <c r="K18" s="11" t="s">
        <v>217</v>
      </c>
      <c r="L18" s="8" t="s">
        <v>218</v>
      </c>
      <c r="M18" s="9" t="s">
        <v>213</v>
      </c>
      <c r="N18" s="9">
        <v>193925.55964300002</v>
      </c>
      <c r="O18" s="10"/>
    </row>
    <row r="19" spans="1:15" ht="15" customHeight="1">
      <c r="A19" s="7" t="s">
        <v>145</v>
      </c>
      <c r="B19" s="8" t="s">
        <v>219</v>
      </c>
      <c r="C19" s="12" t="s">
        <v>145</v>
      </c>
      <c r="D19" s="12" t="s">
        <v>145</v>
      </c>
      <c r="E19" s="10"/>
      <c r="F19" s="11" t="s">
        <v>220</v>
      </c>
      <c r="G19" s="8" t="s">
        <v>221</v>
      </c>
      <c r="H19" s="9">
        <v>5786</v>
      </c>
      <c r="I19" s="9">
        <v>8051.796683</v>
      </c>
      <c r="J19" s="10">
        <f t="shared" si="1"/>
        <v>1.3915998415139992</v>
      </c>
      <c r="K19" s="11" t="s">
        <v>222</v>
      </c>
      <c r="L19" s="8" t="s">
        <v>223</v>
      </c>
      <c r="M19" s="9" t="s">
        <v>213</v>
      </c>
      <c r="N19" s="9">
        <v>61661.678893</v>
      </c>
      <c r="O19" s="10"/>
    </row>
    <row r="20" spans="1:15" ht="15" customHeight="1">
      <c r="A20" s="7" t="s">
        <v>145</v>
      </c>
      <c r="B20" s="8" t="s">
        <v>224</v>
      </c>
      <c r="C20" s="12" t="s">
        <v>145</v>
      </c>
      <c r="D20" s="12" t="s">
        <v>145</v>
      </c>
      <c r="E20" s="10"/>
      <c r="F20" s="11" t="s">
        <v>225</v>
      </c>
      <c r="G20" s="8" t="s">
        <v>226</v>
      </c>
      <c r="H20" s="9">
        <v>1371</v>
      </c>
      <c r="I20" s="9">
        <v>1044.312845</v>
      </c>
      <c r="J20" s="10">
        <f t="shared" si="1"/>
        <v>0.7617161524434719</v>
      </c>
      <c r="K20" s="11" t="s">
        <v>227</v>
      </c>
      <c r="L20" s="8" t="s">
        <v>228</v>
      </c>
      <c r="M20" s="9" t="s">
        <v>213</v>
      </c>
      <c r="N20" s="9">
        <v>38325.829549</v>
      </c>
      <c r="O20" s="10"/>
    </row>
    <row r="21" spans="1:15" ht="15" customHeight="1">
      <c r="A21" s="7" t="s">
        <v>145</v>
      </c>
      <c r="B21" s="8" t="s">
        <v>229</v>
      </c>
      <c r="C21" s="12" t="s">
        <v>145</v>
      </c>
      <c r="D21" s="12" t="s">
        <v>145</v>
      </c>
      <c r="E21" s="10"/>
      <c r="F21" s="11" t="s">
        <v>230</v>
      </c>
      <c r="G21" s="8" t="s">
        <v>231</v>
      </c>
      <c r="H21" s="9">
        <v>601</v>
      </c>
      <c r="I21" s="9">
        <v>1384.571545</v>
      </c>
      <c r="J21" s="10">
        <f t="shared" si="1"/>
        <v>2.303779608985025</v>
      </c>
      <c r="K21" s="11" t="s">
        <v>232</v>
      </c>
      <c r="L21" s="8" t="s">
        <v>233</v>
      </c>
      <c r="M21" s="9" t="s">
        <v>213</v>
      </c>
      <c r="N21" s="9">
        <v>51119.407822</v>
      </c>
      <c r="O21" s="10"/>
    </row>
    <row r="22" spans="1:15" ht="15" customHeight="1">
      <c r="A22" s="7" t="s">
        <v>145</v>
      </c>
      <c r="B22" s="8" t="s">
        <v>234</v>
      </c>
      <c r="C22" s="12" t="s">
        <v>145</v>
      </c>
      <c r="D22" s="12" t="s">
        <v>145</v>
      </c>
      <c r="E22" s="10"/>
      <c r="F22" s="11" t="s">
        <v>235</v>
      </c>
      <c r="G22" s="8" t="s">
        <v>236</v>
      </c>
      <c r="H22" s="9">
        <v>0</v>
      </c>
      <c r="I22" s="9">
        <v>10</v>
      </c>
      <c r="J22" s="10"/>
      <c r="K22" s="11" t="s">
        <v>237</v>
      </c>
      <c r="L22" s="8" t="s">
        <v>238</v>
      </c>
      <c r="M22" s="9" t="s">
        <v>213</v>
      </c>
      <c r="N22" s="9">
        <v>116.477406</v>
      </c>
      <c r="O22" s="10"/>
    </row>
    <row r="23" spans="1:15" ht="15" customHeight="1">
      <c r="A23" s="7" t="s">
        <v>145</v>
      </c>
      <c r="B23" s="8" t="s">
        <v>239</v>
      </c>
      <c r="C23" s="12" t="s">
        <v>145</v>
      </c>
      <c r="D23" s="12" t="s">
        <v>145</v>
      </c>
      <c r="E23" s="10"/>
      <c r="F23" s="11" t="s">
        <v>240</v>
      </c>
      <c r="G23" s="8" t="s">
        <v>241</v>
      </c>
      <c r="H23" s="9">
        <v>0</v>
      </c>
      <c r="I23" s="9">
        <v>0</v>
      </c>
      <c r="J23" s="10"/>
      <c r="K23" s="11" t="s">
        <v>242</v>
      </c>
      <c r="L23" s="8" t="s">
        <v>243</v>
      </c>
      <c r="M23" s="9" t="s">
        <v>213</v>
      </c>
      <c r="N23" s="9">
        <v>137</v>
      </c>
      <c r="O23" s="10"/>
    </row>
    <row r="24" spans="1:15" ht="15" customHeight="1">
      <c r="A24" s="7" t="s">
        <v>145</v>
      </c>
      <c r="B24" s="8" t="s">
        <v>244</v>
      </c>
      <c r="C24" s="12" t="s">
        <v>145</v>
      </c>
      <c r="D24" s="12" t="s">
        <v>145</v>
      </c>
      <c r="E24" s="10"/>
      <c r="F24" s="11" t="s">
        <v>245</v>
      </c>
      <c r="G24" s="8" t="s">
        <v>246</v>
      </c>
      <c r="H24" s="9">
        <v>5867</v>
      </c>
      <c r="I24" s="9">
        <v>1924.877823</v>
      </c>
      <c r="J24" s="10">
        <f t="shared" si="1"/>
        <v>0.3280855331515255</v>
      </c>
      <c r="K24" s="11" t="s">
        <v>247</v>
      </c>
      <c r="L24" s="8" t="s">
        <v>248</v>
      </c>
      <c r="M24" s="9" t="s">
        <v>213</v>
      </c>
      <c r="N24" s="9">
        <v>10110.044273</v>
      </c>
      <c r="O24" s="10"/>
    </row>
    <row r="25" spans="1:15" ht="15" customHeight="1">
      <c r="A25" s="7" t="s">
        <v>145</v>
      </c>
      <c r="B25" s="8" t="s">
        <v>249</v>
      </c>
      <c r="C25" s="12" t="s">
        <v>145</v>
      </c>
      <c r="D25" s="12" t="s">
        <v>145</v>
      </c>
      <c r="E25" s="10"/>
      <c r="F25" s="11" t="s">
        <v>250</v>
      </c>
      <c r="G25" s="8" t="s">
        <v>251</v>
      </c>
      <c r="H25" s="9">
        <v>5000</v>
      </c>
      <c r="I25" s="9">
        <v>1732.022215</v>
      </c>
      <c r="J25" s="10">
        <f t="shared" si="1"/>
        <v>0.346404443</v>
      </c>
      <c r="K25" s="11" t="s">
        <v>252</v>
      </c>
      <c r="L25" s="8" t="s">
        <v>253</v>
      </c>
      <c r="M25" s="9" t="s">
        <v>213</v>
      </c>
      <c r="N25" s="9">
        <v>32420.5492</v>
      </c>
      <c r="O25" s="10"/>
    </row>
    <row r="26" spans="1:15" ht="15" customHeight="1">
      <c r="A26" s="7" t="s">
        <v>145</v>
      </c>
      <c r="B26" s="8" t="s">
        <v>254</v>
      </c>
      <c r="C26" s="12" t="s">
        <v>145</v>
      </c>
      <c r="D26" s="12" t="s">
        <v>145</v>
      </c>
      <c r="E26" s="10"/>
      <c r="F26" s="11" t="s">
        <v>255</v>
      </c>
      <c r="G26" s="8" t="s">
        <v>256</v>
      </c>
      <c r="H26" s="9">
        <v>0</v>
      </c>
      <c r="I26" s="9">
        <v>10</v>
      </c>
      <c r="J26" s="10"/>
      <c r="K26" s="11" t="s">
        <v>257</v>
      </c>
      <c r="L26" s="8" t="s">
        <v>258</v>
      </c>
      <c r="M26" s="9" t="s">
        <v>213</v>
      </c>
      <c r="N26" s="9">
        <v>34.5725</v>
      </c>
      <c r="O26" s="10"/>
    </row>
    <row r="27" spans="1:15" ht="15" customHeight="1">
      <c r="A27" s="7" t="s">
        <v>145</v>
      </c>
      <c r="B27" s="8" t="s">
        <v>259</v>
      </c>
      <c r="C27" s="12" t="s">
        <v>145</v>
      </c>
      <c r="D27" s="12" t="s">
        <v>145</v>
      </c>
      <c r="E27" s="10"/>
      <c r="F27" s="11" t="s">
        <v>260</v>
      </c>
      <c r="G27" s="8" t="s">
        <v>261</v>
      </c>
      <c r="H27" s="9">
        <v>2140</v>
      </c>
      <c r="I27" s="9">
        <v>1485.367923</v>
      </c>
      <c r="J27" s="10">
        <f t="shared" si="1"/>
        <v>0.6940971602803738</v>
      </c>
      <c r="K27" s="11" t="s">
        <v>145</v>
      </c>
      <c r="L27" s="8" t="s">
        <v>262</v>
      </c>
      <c r="M27" s="9" t="s">
        <v>145</v>
      </c>
      <c r="N27" s="9" t="s">
        <v>145</v>
      </c>
      <c r="O27" s="10"/>
    </row>
    <row r="28" spans="1:15" ht="15" customHeight="1">
      <c r="A28" s="7" t="s">
        <v>145</v>
      </c>
      <c r="B28" s="8" t="s">
        <v>263</v>
      </c>
      <c r="C28" s="12" t="s">
        <v>145</v>
      </c>
      <c r="D28" s="12" t="s">
        <v>145</v>
      </c>
      <c r="E28" s="10"/>
      <c r="F28" s="11" t="s">
        <v>264</v>
      </c>
      <c r="G28" s="8" t="s">
        <v>265</v>
      </c>
      <c r="H28" s="9">
        <v>2030</v>
      </c>
      <c r="I28" s="9">
        <v>0</v>
      </c>
      <c r="J28" s="10">
        <f t="shared" si="1"/>
        <v>0</v>
      </c>
      <c r="K28" s="11" t="s">
        <v>145</v>
      </c>
      <c r="L28" s="8" t="s">
        <v>266</v>
      </c>
      <c r="M28" s="9" t="s">
        <v>145</v>
      </c>
      <c r="N28" s="9" t="s">
        <v>145</v>
      </c>
      <c r="O28" s="10"/>
    </row>
    <row r="29" spans="1:15" ht="15" customHeight="1">
      <c r="A29" s="7" t="s">
        <v>145</v>
      </c>
      <c r="B29" s="8" t="s">
        <v>267</v>
      </c>
      <c r="C29" s="12" t="s">
        <v>145</v>
      </c>
      <c r="D29" s="12" t="s">
        <v>145</v>
      </c>
      <c r="E29" s="10"/>
      <c r="F29" s="11" t="s">
        <v>268</v>
      </c>
      <c r="G29" s="8" t="s">
        <v>269</v>
      </c>
      <c r="H29" s="12">
        <v>1500</v>
      </c>
      <c r="I29" s="12">
        <v>0</v>
      </c>
      <c r="J29" s="10">
        <f t="shared" si="1"/>
        <v>0</v>
      </c>
      <c r="K29" s="11" t="s">
        <v>145</v>
      </c>
      <c r="L29" s="8" t="s">
        <v>270</v>
      </c>
      <c r="M29" s="9" t="s">
        <v>145</v>
      </c>
      <c r="N29" s="9" t="s">
        <v>145</v>
      </c>
      <c r="O29" s="10"/>
    </row>
    <row r="30" spans="1:15" ht="15" customHeight="1">
      <c r="A30" s="4" t="s">
        <v>271</v>
      </c>
      <c r="B30" s="8" t="s">
        <v>272</v>
      </c>
      <c r="C30" s="9">
        <v>214150</v>
      </c>
      <c r="D30" s="9">
        <v>193805.193752</v>
      </c>
      <c r="E30" s="10">
        <f>D30/C30</f>
        <v>0.9049974025309362</v>
      </c>
      <c r="F30" s="169" t="s">
        <v>273</v>
      </c>
      <c r="G30" s="169" t="s">
        <v>145</v>
      </c>
      <c r="H30" s="169" t="s">
        <v>145</v>
      </c>
      <c r="I30" s="169" t="s">
        <v>145</v>
      </c>
      <c r="J30" s="169" t="s">
        <v>145</v>
      </c>
      <c r="K30" s="169" t="s">
        <v>145</v>
      </c>
      <c r="L30" s="8" t="s">
        <v>274</v>
      </c>
      <c r="M30" s="9">
        <f>M10+M7</f>
        <v>214294</v>
      </c>
      <c r="N30" s="9">
        <v>193925.55964300002</v>
      </c>
      <c r="O30" s="10">
        <f>N30/M30</f>
        <v>0.9049509535637956</v>
      </c>
    </row>
    <row r="31" spans="1:15" ht="15" customHeight="1">
      <c r="A31" s="7" t="s">
        <v>275</v>
      </c>
      <c r="B31" s="8" t="s">
        <v>276</v>
      </c>
      <c r="C31" s="9">
        <v>0</v>
      </c>
      <c r="D31" s="9">
        <v>320</v>
      </c>
      <c r="E31" s="10"/>
      <c r="F31" s="170" t="s">
        <v>277</v>
      </c>
      <c r="G31" s="170" t="s">
        <v>145</v>
      </c>
      <c r="H31" s="170" t="s">
        <v>145</v>
      </c>
      <c r="I31" s="170" t="s">
        <v>145</v>
      </c>
      <c r="J31" s="170" t="s">
        <v>145</v>
      </c>
      <c r="K31" s="170" t="s">
        <v>145</v>
      </c>
      <c r="L31" s="8" t="s">
        <v>278</v>
      </c>
      <c r="M31" s="9" t="s">
        <v>213</v>
      </c>
      <c r="N31" s="9">
        <v>874</v>
      </c>
      <c r="O31" s="10"/>
    </row>
    <row r="32" spans="1:15" ht="15" customHeight="1">
      <c r="A32" s="7" t="s">
        <v>279</v>
      </c>
      <c r="B32" s="8" t="s">
        <v>280</v>
      </c>
      <c r="C32" s="9">
        <v>144</v>
      </c>
      <c r="D32" s="9">
        <v>10876.471322</v>
      </c>
      <c r="E32" s="10">
        <f>D32/C32</f>
        <v>75.53105084722222</v>
      </c>
      <c r="F32" s="170" t="s">
        <v>281</v>
      </c>
      <c r="G32" s="170" t="s">
        <v>282</v>
      </c>
      <c r="H32" s="170" t="s">
        <v>145</v>
      </c>
      <c r="I32" s="170" t="s">
        <v>145</v>
      </c>
      <c r="J32" s="170" t="s">
        <v>145</v>
      </c>
      <c r="K32" s="170" t="s">
        <v>283</v>
      </c>
      <c r="L32" s="8" t="s">
        <v>284</v>
      </c>
      <c r="M32" s="9" t="s">
        <v>213</v>
      </c>
      <c r="N32" s="9">
        <v>0</v>
      </c>
      <c r="O32" s="10"/>
    </row>
    <row r="33" spans="1:15" ht="15" customHeight="1">
      <c r="A33" s="7" t="s">
        <v>285</v>
      </c>
      <c r="B33" s="8" t="s">
        <v>286</v>
      </c>
      <c r="C33" s="9" t="s">
        <v>213</v>
      </c>
      <c r="D33" s="9">
        <v>6689.957657</v>
      </c>
      <c r="E33" s="10"/>
      <c r="F33" s="170" t="s">
        <v>287</v>
      </c>
      <c r="G33" s="170" t="s">
        <v>288</v>
      </c>
      <c r="H33" s="170" t="s">
        <v>145</v>
      </c>
      <c r="I33" s="170" t="s">
        <v>145</v>
      </c>
      <c r="J33" s="170" t="s">
        <v>145</v>
      </c>
      <c r="K33" s="170" t="s">
        <v>289</v>
      </c>
      <c r="L33" s="8" t="s">
        <v>290</v>
      </c>
      <c r="M33" s="9" t="s">
        <v>213</v>
      </c>
      <c r="N33" s="9">
        <v>341.49541899999997</v>
      </c>
      <c r="O33" s="10"/>
    </row>
    <row r="34" spans="1:15" ht="15" customHeight="1">
      <c r="A34" s="7" t="s">
        <v>291</v>
      </c>
      <c r="B34" s="8" t="s">
        <v>292</v>
      </c>
      <c r="C34" s="9" t="s">
        <v>213</v>
      </c>
      <c r="D34" s="9">
        <v>4186.5136649999995</v>
      </c>
      <c r="E34" s="10"/>
      <c r="F34" s="170" t="s">
        <v>293</v>
      </c>
      <c r="G34" s="170" t="s">
        <v>294</v>
      </c>
      <c r="H34" s="170" t="s">
        <v>145</v>
      </c>
      <c r="I34" s="170" t="s">
        <v>145</v>
      </c>
      <c r="J34" s="170" t="s">
        <v>145</v>
      </c>
      <c r="K34" s="170" t="s">
        <v>295</v>
      </c>
      <c r="L34" s="8" t="s">
        <v>296</v>
      </c>
      <c r="M34" s="9" t="s">
        <v>213</v>
      </c>
      <c r="N34" s="9">
        <v>516.337138</v>
      </c>
      <c r="O34" s="10"/>
    </row>
    <row r="35" spans="1:15" ht="15" customHeight="1">
      <c r="A35" s="7" t="s">
        <v>297</v>
      </c>
      <c r="B35" s="8" t="s">
        <v>298</v>
      </c>
      <c r="C35" s="14" t="s">
        <v>213</v>
      </c>
      <c r="D35" s="12">
        <v>0</v>
      </c>
      <c r="E35" s="10"/>
      <c r="F35" s="170" t="s">
        <v>299</v>
      </c>
      <c r="G35" s="170" t="s">
        <v>300</v>
      </c>
      <c r="H35" s="170" t="s">
        <v>145</v>
      </c>
      <c r="I35" s="170" t="s">
        <v>145</v>
      </c>
      <c r="J35" s="170" t="s">
        <v>145</v>
      </c>
      <c r="K35" s="170" t="s">
        <v>301</v>
      </c>
      <c r="L35" s="8" t="s">
        <v>302</v>
      </c>
      <c r="M35" s="9" t="s">
        <v>213</v>
      </c>
      <c r="N35" s="9">
        <v>16.376192</v>
      </c>
      <c r="O35" s="10"/>
    </row>
    <row r="36" spans="1:15" ht="15" customHeight="1">
      <c r="A36" s="7" t="s">
        <v>145</v>
      </c>
      <c r="B36" s="8" t="s">
        <v>303</v>
      </c>
      <c r="C36" s="14" t="s">
        <v>145</v>
      </c>
      <c r="D36" s="12" t="s">
        <v>145</v>
      </c>
      <c r="E36" s="10"/>
      <c r="F36" s="170" t="s">
        <v>304</v>
      </c>
      <c r="G36" s="170" t="s">
        <v>305</v>
      </c>
      <c r="H36" s="170" t="s">
        <v>145</v>
      </c>
      <c r="I36" s="170" t="s">
        <v>145</v>
      </c>
      <c r="J36" s="170" t="s">
        <v>145</v>
      </c>
      <c r="K36" s="170" t="s">
        <v>306</v>
      </c>
      <c r="L36" s="8" t="s">
        <v>307</v>
      </c>
      <c r="M36" s="9"/>
      <c r="N36" s="9">
        <v>10202</v>
      </c>
      <c r="O36" s="10"/>
    </row>
    <row r="37" spans="1:15" ht="15" customHeight="1">
      <c r="A37" s="7" t="s">
        <v>145</v>
      </c>
      <c r="B37" s="8" t="s">
        <v>308</v>
      </c>
      <c r="C37" s="12" t="s">
        <v>145</v>
      </c>
      <c r="D37" s="12" t="s">
        <v>145</v>
      </c>
      <c r="E37" s="10"/>
      <c r="F37" s="170" t="s">
        <v>309</v>
      </c>
      <c r="G37" s="170" t="s">
        <v>145</v>
      </c>
      <c r="H37" s="170" t="s">
        <v>145</v>
      </c>
      <c r="I37" s="170" t="s">
        <v>145</v>
      </c>
      <c r="J37" s="170" t="s">
        <v>145</v>
      </c>
      <c r="K37" s="170" t="s">
        <v>145</v>
      </c>
      <c r="L37" s="8" t="s">
        <v>310</v>
      </c>
      <c r="M37" s="9" t="s">
        <v>213</v>
      </c>
      <c r="N37" s="9">
        <v>6608.855890999999</v>
      </c>
      <c r="O37" s="10"/>
    </row>
    <row r="38" spans="1:15" ht="15" customHeight="1">
      <c r="A38" s="7" t="s">
        <v>145</v>
      </c>
      <c r="B38" s="15" t="s">
        <v>311</v>
      </c>
      <c r="C38" s="16" t="s">
        <v>145</v>
      </c>
      <c r="D38" s="16" t="s">
        <v>145</v>
      </c>
      <c r="E38" s="17"/>
      <c r="F38" s="170" t="s">
        <v>291</v>
      </c>
      <c r="G38" s="170" t="s">
        <v>145</v>
      </c>
      <c r="H38" s="170" t="s">
        <v>145</v>
      </c>
      <c r="I38" s="170" t="s">
        <v>145</v>
      </c>
      <c r="J38" s="170" t="s">
        <v>145</v>
      </c>
      <c r="K38" s="170" t="s">
        <v>145</v>
      </c>
      <c r="L38" s="8" t="s">
        <v>312</v>
      </c>
      <c r="M38" s="9" t="s">
        <v>213</v>
      </c>
      <c r="N38" s="9">
        <v>3593.754542</v>
      </c>
      <c r="O38" s="10"/>
    </row>
    <row r="39" spans="1:15" ht="15" customHeight="1">
      <c r="A39" s="18" t="s">
        <v>145</v>
      </c>
      <c r="B39" s="19" t="s">
        <v>313</v>
      </c>
      <c r="C39" s="12" t="s">
        <v>145</v>
      </c>
      <c r="D39" s="12" t="s">
        <v>145</v>
      </c>
      <c r="E39" s="10"/>
      <c r="F39" s="170" t="s">
        <v>297</v>
      </c>
      <c r="G39" s="170" t="s">
        <v>145</v>
      </c>
      <c r="H39" s="170" t="s">
        <v>145</v>
      </c>
      <c r="I39" s="170" t="s">
        <v>145</v>
      </c>
      <c r="J39" s="170" t="s">
        <v>145</v>
      </c>
      <c r="K39" s="170" t="s">
        <v>145</v>
      </c>
      <c r="L39" s="8" t="s">
        <v>314</v>
      </c>
      <c r="M39" s="9" t="s">
        <v>213</v>
      </c>
      <c r="N39" s="9">
        <v>0</v>
      </c>
      <c r="O39" s="10"/>
    </row>
    <row r="40" spans="1:15" ht="15" customHeight="1">
      <c r="A40" s="20" t="s">
        <v>145</v>
      </c>
      <c r="B40" s="19" t="s">
        <v>315</v>
      </c>
      <c r="C40" s="12" t="s">
        <v>145</v>
      </c>
      <c r="D40" s="12" t="s">
        <v>145</v>
      </c>
      <c r="E40" s="10"/>
      <c r="F40" s="170" t="s">
        <v>145</v>
      </c>
      <c r="G40" s="170" t="s">
        <v>145</v>
      </c>
      <c r="H40" s="170" t="s">
        <v>145</v>
      </c>
      <c r="I40" s="170" t="s">
        <v>145</v>
      </c>
      <c r="J40" s="170" t="s">
        <v>145</v>
      </c>
      <c r="K40" s="170" t="s">
        <v>145</v>
      </c>
      <c r="L40" s="8" t="s">
        <v>316</v>
      </c>
      <c r="M40" s="9" t="s">
        <v>145</v>
      </c>
      <c r="N40" s="9" t="s">
        <v>145</v>
      </c>
      <c r="O40" s="10"/>
    </row>
    <row r="41" spans="1:15" ht="15" customHeight="1">
      <c r="A41" s="20" t="s">
        <v>145</v>
      </c>
      <c r="B41" s="19" t="s">
        <v>317</v>
      </c>
      <c r="C41" s="12" t="s">
        <v>145</v>
      </c>
      <c r="D41" s="12" t="s">
        <v>145</v>
      </c>
      <c r="E41" s="10"/>
      <c r="F41" s="170" t="s">
        <v>145</v>
      </c>
      <c r="G41" s="170" t="s">
        <v>145</v>
      </c>
      <c r="H41" s="170" t="s">
        <v>145</v>
      </c>
      <c r="I41" s="170" t="s">
        <v>145</v>
      </c>
      <c r="J41" s="170" t="s">
        <v>145</v>
      </c>
      <c r="K41" s="170" t="s">
        <v>145</v>
      </c>
      <c r="L41" s="8" t="s">
        <v>318</v>
      </c>
      <c r="M41" s="9" t="s">
        <v>145</v>
      </c>
      <c r="N41" s="9" t="s">
        <v>145</v>
      </c>
      <c r="O41" s="10"/>
    </row>
    <row r="42" spans="1:15" ht="15" customHeight="1">
      <c r="A42" s="21" t="s">
        <v>319</v>
      </c>
      <c r="B42" s="19" t="s">
        <v>320</v>
      </c>
      <c r="C42" s="9">
        <v>214294</v>
      </c>
      <c r="D42" s="9">
        <v>205002.378825</v>
      </c>
      <c r="E42" s="10">
        <f>D42/C42</f>
        <v>0.9566407777399274</v>
      </c>
      <c r="F42" s="171" t="s">
        <v>319</v>
      </c>
      <c r="G42" s="171" t="s">
        <v>145</v>
      </c>
      <c r="H42" s="171" t="s">
        <v>145</v>
      </c>
      <c r="I42" s="171" t="s">
        <v>145</v>
      </c>
      <c r="J42" s="171" t="s">
        <v>145</v>
      </c>
      <c r="K42" s="171" t="s">
        <v>145</v>
      </c>
      <c r="L42" s="25" t="s">
        <v>321</v>
      </c>
      <c r="M42" s="9">
        <f>M30</f>
        <v>214294</v>
      </c>
      <c r="N42" s="9">
        <v>205002.378825</v>
      </c>
      <c r="O42" s="10">
        <f>N42/M42</f>
        <v>0.9566407777399274</v>
      </c>
    </row>
  </sheetData>
  <sheetProtection/>
  <mergeCells count="16">
    <mergeCell ref="F39:K39"/>
    <mergeCell ref="F40:K40"/>
    <mergeCell ref="F41:K41"/>
    <mergeCell ref="F42:K42"/>
    <mergeCell ref="F33:K33"/>
    <mergeCell ref="F34:K34"/>
    <mergeCell ref="F35:K35"/>
    <mergeCell ref="F36:K36"/>
    <mergeCell ref="F37:K37"/>
    <mergeCell ref="F38:K38"/>
    <mergeCell ref="A1:O1"/>
    <mergeCell ref="A4:E4"/>
    <mergeCell ref="F4:O4"/>
    <mergeCell ref="F30:K30"/>
    <mergeCell ref="F31:K31"/>
    <mergeCell ref="F32:K32"/>
  </mergeCells>
  <printOptions horizontalCentered="1"/>
  <pageMargins left="0.79" right="0.79" top="0.78" bottom="0.59" header="0.31" footer="0.31"/>
  <pageSetup firstPageNumber="16" useFirstPageNumber="1" horizontalDpi="600" verticalDpi="600" orientation="landscape" paperSize="9" scale="8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jeeg</dc:creator>
  <cp:keywords/>
  <dc:description/>
  <cp:lastModifiedBy>milan</cp:lastModifiedBy>
  <cp:lastPrinted>2017-07-26T02:14:50Z</cp:lastPrinted>
  <dcterms:created xsi:type="dcterms:W3CDTF">2017-06-27T06:06:41Z</dcterms:created>
  <dcterms:modified xsi:type="dcterms:W3CDTF">2018-09-06T03:42:01Z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